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과업목록" sheetId="1" state="visible" r:id="rId2"/>
    <sheet name="휴무일 목록" sheetId="2" state="visible" r:id="rId3"/>
  </sheets>
  <definedNames>
    <definedName function="false" hidden="true" localSheetId="0" name="_xlnm._FilterDatabase" vbProcedure="false">과업목록!$A$12:$N$96</definedName>
    <definedName function="false" hidden="false" name="LOCAL_MYSQL_DATE_FORMAT" vbProcedure="false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function="false" hidden="false" localSheetId="0" name="_xlnm._FilterDatabase" vbProcedure="false">과업목록!$A$12:$N$96</definedName>
    <definedName function="false" hidden="false" localSheetId="0" name="_xlnm._FilterDatabase_0" vbProcedure="false">과업목록!$A$12:$N$96</definedName>
    <definedName function="false" hidden="false" localSheetId="0" name="_xlnm._FilterDatabase_0_0" vbProcedure="false">과업목록!$A$12:$N$96</definedName>
    <definedName function="false" hidden="false" localSheetId="0" name="_xlnm._FilterDatabase_0_0_0" vbProcedure="false">과업목록!$A$12:$N$96</definedName>
    <definedName function="false" hidden="false" localSheetId="0" name="_xlnm._FilterDatabase_0_0_0_0" vbProcedure="false">과업목록!$A$12:$N$96</definedName>
    <definedName function="false" hidden="false" localSheetId="0" name="_xlnm._FilterDatabase_0_0_0_0_0" vbProcedure="false">과업목록!$A$12:$N$96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<sst xmlns="http://schemas.openxmlformats.org/spreadsheetml/2006/main" count="501" uniqueCount="226">
  <si>
    <t xml:space="preserve">항   목</t>
  </si>
  <si>
    <t xml:space="preserve">일일 과업 시간</t>
  </si>
  <si>
    <t xml:space="preserve">인원</t>
  </si>
  <si>
    <t xml:space="preserve">초기 예측</t>
  </si>
  <si>
    <t xml:space="preserve">경험 예측</t>
  </si>
  <si>
    <t xml:space="preserve">현재 예측</t>
  </si>
  <si>
    <t xml:space="preserve">현재 진행</t>
  </si>
  <si>
    <t xml:space="preserve">남은 진행</t>
  </si>
  <si>
    <t xml:space="preserve">총 과업 일 수
※ (총 시간 / 일일 기준 시간) = 일 수</t>
  </si>
  <si>
    <t xml:space="preserve">특정 범위 과업 일 수
※ (총 시간 / 일일 기준 시간) = 일 수</t>
  </si>
  <si>
    <t xml:space="preserve">스프린트 시작일</t>
  </si>
  <si>
    <t xml:space="preserve">스프린트 종료일</t>
  </si>
  <si>
    <t xml:space="preserve">특정 범위 스프린트 시작일</t>
  </si>
  <si>
    <t xml:space="preserve">특정 범위 스프린트 종료일</t>
  </si>
  <si>
    <t xml:space="preserve">일일 과업시간</t>
  </si>
  <si>
    <t xml:space="preserve">경험 예측 계수</t>
  </si>
  <si>
    <t xml:space="preserve">대분류</t>
  </si>
  <si>
    <t xml:space="preserve">상위 시나리오</t>
  </si>
  <si>
    <t xml:space="preserve">이슈
번호</t>
  </si>
  <si>
    <t xml:space="preserve">과업</t>
  </si>
  <si>
    <t xml:space="preserve">우선
순위</t>
  </si>
  <si>
    <t xml:space="preserve">초기 
예측</t>
  </si>
  <si>
    <t xml:space="preserve">경험 
예측</t>
  </si>
  <si>
    <t xml:space="preserve">현재
예측</t>
  </si>
  <si>
    <t xml:space="preserve">현재 
진행</t>
  </si>
  <si>
    <t xml:space="preserve">남은 
시간</t>
  </si>
  <si>
    <t xml:space="preserve">측정
계수</t>
  </si>
  <si>
    <t xml:space="preserve">책임자</t>
  </si>
  <si>
    <t xml:space="preserve">수행 결과</t>
  </si>
  <si>
    <t xml:space="preserve">게임 구성 DB 설계</t>
  </si>
  <si>
    <t xml:space="preserve">#1009</t>
  </si>
  <si>
    <t xml:space="preserve">부여효과 데이터 테이블의 DB 구조와 데이터 객체 형식 정의</t>
  </si>
  <si>
    <t xml:space="preserve">보통</t>
  </si>
  <si>
    <t xml:space="preserve">조수운</t>
  </si>
  <si>
    <t xml:space="preserve">상태효과 데이터 테이블의 DB 구조와 데이터 객체 형식 정의</t>
  </si>
  <si>
    <t xml:space="preserve">캐릭터 기본 설정 데이터 테이블의 DB 구조와 데이터 객체 형식 정의</t>
  </si>
  <si>
    <t xml:space="preserve">캐릭터 레벨 업 데이터 테이블의 DB 구조와 데이터 객체 형식 정의</t>
  </si>
  <si>
    <t xml:space="preserve">아이템 데이터 테이블의 DB 구조와 데이터 객체 형식 정의</t>
  </si>
  <si>
    <t xml:space="preserve">아이템 옵션 데이터의 DB 구조와 데이터 객체 형식 정의</t>
  </si>
  <si>
    <t xml:space="preserve">아이템 셋 효과 데이터의 DB 구조와 데이터 객체 형식 정의</t>
  </si>
  <si>
    <t xml:space="preserve">아이템 판매 데이터의 DB 구조와 데이터 객체 형식 정의</t>
  </si>
  <si>
    <t xml:space="preserve">일반 던전 보상 데이터 테이블의 DB 구조와 데이터 객체 형식 정의</t>
  </si>
  <si>
    <t xml:space="preserve">정예 던전 보상 데이터 테이블의 DB 구조와 데이터 객체 형식 정의</t>
  </si>
  <si>
    <t xml:space="preserve">균열 던전(기존 무작위 던전) 보상 데이터 테이블의 DB 구조와 데이터 객체 형식 정의</t>
  </si>
  <si>
    <t xml:space="preserve">요일 던전 보상 데이터 테이블의 DB 구조와 데이터 객체 형식 정의</t>
  </si>
  <si>
    <t xml:space="preserve">초월 던전 보상 데이터 테이블의 DB 구조와 데이터 객체 형식 정의</t>
  </si>
  <si>
    <t xml:space="preserve">미션 데이터 테이블의 DB 구조와 데이터 객체 형식 정의</t>
  </si>
  <si>
    <t xml:space="preserve">미션 보상 데이터 테이블의 DB 구조와 데이터 객체 형식 정의</t>
  </si>
  <si>
    <t xml:space="preserve">업적 데이터 테이블의 DB 구조와 데이터 객체 형식 정의</t>
  </si>
  <si>
    <t xml:space="preserve">업적 보상 데이터 테이블의 DB 구조와 데이터 객체 형식 정의</t>
  </si>
  <si>
    <t xml:space="preserve">상점 데이터 테이블의 DB 구조와 데이터 객체 형식 정의</t>
  </si>
  <si>
    <t xml:space="preserve">룬스톤의 옵션 내용 데이터 테이블의 DB 구조와 데이터 객체 형식 정의</t>
  </si>
  <si>
    <t xml:space="preserve">룬스톤의 조합 데이터 테이블의 DB 구조와 데이터 객체 형식 정의</t>
  </si>
  <si>
    <t xml:space="preserve">펫 캐릭터의 기본 설정 데이터 테이블의 DB 구조와 데이터 객체 형식 정의</t>
  </si>
  <si>
    <t xml:space="preserve">펫 캐릭터의 레벨 업 데이터 테이블의 DB 구조와 데이터 객체 형식 정의</t>
  </si>
  <si>
    <t xml:space="preserve">수호석 데이터 테이블의 DB 구조와 데이터 객체 형식 정의</t>
  </si>
  <si>
    <t xml:space="preserve">인벤토리 확장 데이터 테이블의 DB 구조와 데이터 객체 형식 정의</t>
  </si>
  <si>
    <t xml:space="preserve">무작위 뽑기 데이터 테이블의 DB 구조와 데이터 객체 형식 정의</t>
  </si>
  <si>
    <t xml:space="preserve">우편함 보관 설정 데이터 테이블의 DB 구조와 데이터 객체 형식 정의</t>
  </si>
  <si>
    <t xml:space="preserve">VIP 혜택 데이터 테이블의 DB 구조와 데이터 객체 형식 정의</t>
  </si>
  <si>
    <t xml:space="preserve">결투장 보상 데이터 테이블의 DB 구조와 데이터 객체 형식 정의</t>
  </si>
  <si>
    <t xml:space="preserve">길드 상점 데이터 테이블의 DB 구조와 데이터 객체 형식 정의</t>
  </si>
  <si>
    <t xml:space="preserve">길드 던전 데이터 테이블의 DB 구조와 데이터 객체 형식 정의</t>
  </si>
  <si>
    <t xml:space="preserve">길드 전쟁 보상 데이터 테이블의 DB 구조와 데이터 객체 형식 정의</t>
  </si>
  <si>
    <t xml:space="preserve">보스 몬스터 협공 이벤트 데이터 테이블의 DB 구조와 데이터 객체 형식 정의</t>
  </si>
  <si>
    <t xml:space="preserve">보스 몬스터 협공 보상 데이터 테이블의 DB 구조와 데이터 객체 형식 정의</t>
  </si>
  <si>
    <t xml:space="preserve">게임 서비스 이벤트 데이터 테이블의 DB 구조와 데이터 객체 형식 정의</t>
  </si>
  <si>
    <t xml:space="preserve">게임 데이터 스크립트 툴 수정</t>
  </si>
  <si>
    <t xml:space="preserve">#973</t>
  </si>
  <si>
    <t xml:space="preserve">게임 데이터 스크립트 변환기가 Excel 형식의 데이터시트를 지원한다.
- xlsx, xls 형식의 파일이 데이터시트일 경우에 처리할 수 있게 한다.
- xlsx를 처리하는 게 우선이다.
: 현재 가장 일반적인 파일임.
- xlsm은 반드시 처리하지 않아도 됨.
: xlsm 파일은 매크로 포함 파일임.
- Excel 2003 XML 형식(xml)이 OSX에서 일부 파일이 엑셀 프로그램으로 열리지 않는 등의 문제가 있어서 그렇다.</t>
  </si>
  <si>
    <t xml:space="preserve">#1153</t>
  </si>
  <si>
    <t xml:space="preserve">변경한 구성 데이터 SQL 구문를 일괄 적용하는 도구, 혹은 명령행 파일을 제작</t>
  </si>
  <si>
    <t xml:space="preserve">#1123</t>
  </si>
  <si>
    <t xml:space="preserve">테스트 클라이언트</t>
  </si>
  <si>
    <t xml:space="preserve">#1010</t>
  </si>
  <si>
    <t xml:space="preserve">UnityTest Framework를 테스트 클라이언트에 적용</t>
  </si>
  <si>
    <t xml:space="preserve">중단
Unity 5에서 UnityTest Framework가 내장되었다.</t>
  </si>
  <si>
    <t xml:space="preserve">유니티 프로젝트에서 기능 집합 별로 Nunit을 적용해보기</t>
  </si>
  <si>
    <t xml:space="preserve">#1260</t>
  </si>
  <si>
    <t xml:space="preserve">기능 집합 별로 테스트하는 구조 설계 및 테스트
- 통합 테스트(Integration Test) 방식으로 작동시킨다.</t>
  </si>
  <si>
    <t xml:space="preserve">#1261</t>
  </si>
  <si>
    <t xml:space="preserve">진행 중</t>
  </si>
  <si>
    <t xml:space="preserve">서버 기본 기능 구현</t>
  </si>
  <si>
    <t xml:space="preserve">#1011</t>
  </si>
  <si>
    <t xml:space="preserve">Log4Net 라이브러리 적용</t>
  </si>
  <si>
    <t xml:space="preserve">#1262</t>
  </si>
  <si>
    <t xml:space="preserve">사용자 암호 암호화
- bcrypt, 혹은 scrypt 이용
- SHA를 쓸 것이라면, SHA-1은 사용하지 말 것.(2016. 06 이후로 지원 중단됨.)
 : 반드시 SHA-2 이상을 사용해야 한다.</t>
  </si>
  <si>
    <t xml:space="preserve">#1263</t>
  </si>
  <si>
    <t xml:space="preserve">패킷 압축 방식 고안
- 메모리 상에서 압축 알고리즘을 이용해 문자열 패킷을 압축해서 주고 받는 기능을 구현한다.
- 현재로써는 zlib이 가장 유력하다.</t>
  </si>
  <si>
    <t xml:space="preserve">#1264</t>
  </si>
  <si>
    <t xml:space="preserve">데이터시트 DB 내용을 불러오는 과정에 대한 구축
- 데이터시트 DB만큼은 로컬 서버에 가지고 있어야 할지, 아니면 DB 서버로부터 얻어올지 결정한다.
- 단, 로컬 서버에 가지고 있어야 한다면, 각 서버마다 DB(MySQL)를 설치해야 한다는 점을 염두에 두고 있어야 한다.</t>
  </si>
  <si>
    <t xml:space="preserve">#1265</t>
  </si>
  <si>
    <t xml:space="preserve">데이터시트 DB 데이터를 서버에서 사용할 수 있도록 데이터를 조작하는 기능집합 추가
- 데이터시트 DB의 내용은 사실상 거대한 텍스트의 덩어리이다. 
- 이것을 게임 서버에서 사용할 수 있도록 미리 정의한 구조의 데이터 객체에 값을 해석하고 집어넣게 해야 한다.</t>
  </si>
  <si>
    <t xml:space="preserve">#1266</t>
  </si>
  <si>
    <t xml:space="preserve">CtoS 요청 프로토콜을 처리할 때, 요청자의 인증을 처리하는 과정 구현
- 모든 CtoS 요청 프로토콜은 기본적으로 요청한 클라이언트의 인증 정보를 가지고 있어야 한다.</t>
  </si>
  <si>
    <t xml:space="preserve">#1267</t>
  </si>
  <si>
    <t xml:space="preserve">프로토콜의 공통적인 유효성 점검 기능
- 프로토콜 버전 검검
- 프로토콜의 공통 값 점검</t>
  </si>
  <si>
    <t xml:space="preserve">#1268</t>
  </si>
  <si>
    <t xml:space="preserve">계정 관리 시스템</t>
  </si>
  <si>
    <t xml:space="preserve">#1209</t>
  </si>
  <si>
    <t xml:space="preserve">사용자 계정 삭제
- 실제로 삭제하지 말고, 비활성 상태로 되돌려놓는다.
: 사용자의 변심이나 해킹 등으로 인한 계정 복구가 있을 수 있기 때문</t>
  </si>
  <si>
    <t xml:space="preserve">#1211</t>
  </si>
  <si>
    <t xml:space="preserve">사용자 계정 비밀번호 변경
- 기존 비밀번호를 확인하고 새로운 비밀번호로 변경하게 한다.</t>
  </si>
  <si>
    <t xml:space="preserve">#1212</t>
  </si>
  <si>
    <t xml:space="preserve">사용자 계정에 등록한 전자우편 주소 변경
- 일단은 전자우편이 실제 수신이 되는 주소인지는 점검하지 않는다
- 나중에 관련 기능이 필요하다면 별도의 이슈로 처리할 것</t>
  </si>
  <si>
    <t xml:space="preserve">#1213</t>
  </si>
  <si>
    <t xml:space="preserve">계정 이름을 등록 / 변경하는 요청을 받아서 처리하는 기능
- 이 기능은 계정 이름을 변경하는 데에만 관여한다.
- 계정 이름을 변경할 때는 각 플레이어마다 이름을 변경하기 위한 권한 횟수를 소비해야 한다.
: 즉, 이 권한이 없으면 이름 변경은 불가능하다. </t>
  </si>
  <si>
    <t xml:space="preserve">#1228</t>
  </si>
  <si>
    <t xml:space="preserve">완료</t>
  </si>
  <si>
    <t xml:space="preserve">캐릭터 관리 시스템</t>
  </si>
  <si>
    <t xml:space="preserve">#1210</t>
  </si>
  <si>
    <t xml:space="preserve">캐릭터 생성
- #997의 이슈를 해결하기 위해서는 먼저 캐릭터를 생성할 수 있는 기능이 선행되어야 한다.
- 새 캐릭터를 생성하면, 새 캐릭터에 대한 정보가 DB에 저장이 되어야 한다.</t>
  </si>
  <si>
    <t xml:space="preserve">#1208</t>
  </si>
  <si>
    <t xml:space="preserve">캐릭터 삭제
- 실제로 삭제하지 말고, 비활성 상태로 되돌려놓는다.
: 사용자의 변심이나 해킹 등으로 인한 캐릭터 복구가 있을 수 있기 때문</t>
  </si>
  <si>
    <t xml:space="preserve">#1214</t>
  </si>
  <si>
    <t xml:space="preserve">플레이 캐릭터 선택(게임 플레이 진입)
- 마지막으로 플레이한 캐릭터가 무엇인지 기록해야 한다.
- 캐릭터가 최대로 진행했던 스테이지의 값을 기록해야 한다.</t>
  </si>
  <si>
    <t xml:space="preserve">#1215</t>
  </si>
  <si>
    <t xml:space="preserve">상점 시스템 요청 처리</t>
  </si>
  <si>
    <t xml:space="preserve">#1231</t>
  </si>
  <si>
    <t xml:space="preserve">상점 상품 구매 요청의 처리
- 비용 검사 및 차감
- 구매한 상품을 플레이어 혹은 캐릭터 정보에 반영</t>
  </si>
  <si>
    <t xml:space="preserve">#1238</t>
  </si>
  <si>
    <t xml:space="preserve">상점 상품 갱신 요청의 처리
- 상품 목록을 갱신
- 갱신 비용의 검사 및 차감</t>
  </si>
  <si>
    <t xml:space="preserve">#1239</t>
  </si>
  <si>
    <t xml:space="preserve">형상 아이템 구매 요청의 처리
- 구매한 형상 아이템을 캐릭터에게 반영
- 구매 비용 검사 및 차감</t>
  </si>
  <si>
    <t xml:space="preserve">#1240</t>
  </si>
  <si>
    <t xml:space="preserve">무작위 뽑기 요청의 처리
- 무작위 뽑기 기능 구현
- 뽑기에 필요한 비용 검사 및 차감</t>
  </si>
  <si>
    <t xml:space="preserve">#1241</t>
  </si>
  <si>
    <t xml:space="preserve">아이템 시스템 요청 처리</t>
  </si>
  <si>
    <t xml:space="preserve">#1232</t>
  </si>
  <si>
    <t xml:space="preserve">캐릭터의 아이템 인벤토리 정보 전달
- 현재 플레이 중인 내 캐릭터의 전체 장비 목록만을 전달</t>
  </si>
  <si>
    <t xml:space="preserve">#1242</t>
  </si>
  <si>
    <t xml:space="preserve">장비 아이템 장착과 탈착 요청의 처리
- 다수의 아이템을 장착하거나 탈착할 때, 이를 한 번에 전달하도록 프로토콜 구조를 설계
- 가장 빈번하게 발생할 상황이므로, 되도록 네트워크 부하가 적은 방식을 연구한다. (패킷 크기 최소화, 연결 시도 최소화)</t>
  </si>
  <si>
    <t xml:space="preserve">#1243</t>
  </si>
  <si>
    <t xml:space="preserve">아이템에 룬스톤의 능력을 부여하는 요청의 처리</t>
  </si>
  <si>
    <t xml:space="preserve">기획 변경으로 인해 중단</t>
  </si>
  <si>
    <t xml:space="preserve">룬스톤 업그레이드 요청의 처리
- 업그레이드 비용을 처리한다.
- 관련한 재화의 증감을 처리한다.</t>
  </si>
  <si>
    <t xml:space="preserve">#1244</t>
  </si>
  <si>
    <t xml:space="preserve">스킬 시스템 요청 처리</t>
  </si>
  <si>
    <t xml:space="preserve">#1233</t>
  </si>
  <si>
    <t xml:space="preserve">캐릭터 현재 스킬 정보 전달
- 현재 플레이 중인 내 캐릭터의 전체 스킬 정보만을 전달한다.</t>
  </si>
  <si>
    <t xml:space="preserve">#1245</t>
  </si>
  <si>
    <t xml:space="preserve">캐릭터 현재 스킬 장착 / 탈착 정보의 처리
- 다수의 스킬을 장착하거나 탈착할 때, 이를 한 번에 전달하도록 프로토콜 구조를 설계
- 가장 빈번하게 발생할 상황이므로, 되도록 네트워크 부하가 적은 방식을 연구한다. (패킷 크기 최소화, 연결 시도 최소화)</t>
  </si>
  <si>
    <t xml:space="preserve">#1246</t>
  </si>
  <si>
    <t xml:space="preserve">스킬 강화 요청의 처리
- 스킬 강화 비용을 처리한다.
- 스킬의 강화 단계값을 저장한다.
- 스킬 강화 포인트를 차감한다.</t>
  </si>
  <si>
    <t xml:space="preserve">#1247</t>
  </si>
  <si>
    <t xml:space="preserve">스킬 강화 단계를 초기화하는 요청의 처리
- 스킬 강화 단계 초기화에 따른 비용을 처리한다.
- 스킬의 강화 단계값을 초기화한다.
- 주어진 스킬 강화 포인트를 계산하고 초기화한다.</t>
  </si>
  <si>
    <t xml:space="preserve">#1248</t>
  </si>
  <si>
    <t xml:space="preserve">스테이지 시스템 요청 처리</t>
  </si>
  <si>
    <t xml:space="preserve">#1235</t>
  </si>
  <si>
    <t xml:space="preserve">스토리 모드 스테이지 시작 요청의 처리
- 스테이지 시작에 따른 입장 비용 소모
- 진행한 가장 높은 단계의 스테이지 기록</t>
  </si>
  <si>
    <t xml:space="preserve">#1249</t>
  </si>
  <si>
    <t xml:space="preserve">스토리 모드 스테이지 결과 요청의 처리
- 스테이지 결과 기록
- 스테이지 보상의 생성 및 전달 처리</t>
  </si>
  <si>
    <t xml:space="preserve">#1250</t>
  </si>
  <si>
    <t xml:space="preserve">무작위 던전 스테이지 시작 요청의 처리
- 스테이지 시작에 따른 입장 비용 소모
- 진행한 가장 높은 단계의 스테이지 기록</t>
  </si>
  <si>
    <t xml:space="preserve">#1251</t>
  </si>
  <si>
    <t xml:space="preserve">무작위 던전 스테이지 결과 요청의 처리
- 스테이지 결과 기록
- 스테이지 보상의 생성 및 전달 처리</t>
  </si>
  <si>
    <t xml:space="preserve">#1252</t>
  </si>
  <si>
    <t xml:space="preserve">초월 던전 스테이지 시작 요청의 처리
- 스테이지 시작에 따른 입장 비용 소모
- 진행한 가장 높은 단계의 스테이지 기록</t>
  </si>
  <si>
    <t xml:space="preserve">#1253</t>
  </si>
  <si>
    <t xml:space="preserve">초월 던전 스테이지 결과 요청의 처리
- 스테이지 결과 기록
- 스테이지 보상의 생성 및 전달 처리</t>
  </si>
  <si>
    <t xml:space="preserve">#1254</t>
  </si>
  <si>
    <t xml:space="preserve">초월 던전의 웨이브 시작 요청의 처리
- 웨이브 한계 시간 측정
- 진행한 가장 높은 단계의 웨이브 기록</t>
  </si>
  <si>
    <t xml:space="preserve">#1255</t>
  </si>
  <si>
    <t xml:space="preserve">초월 던전의 웨이브 결과 요청의 처리
- 스테이지 결과 기록
- 스테이지 보상의 생성 및 전달 처리</t>
  </si>
  <si>
    <t xml:space="preserve">#1256</t>
  </si>
  <si>
    <t xml:space="preserve">요일 던전 스테이지 시작 요청의 처리
- 스테이지 시작에 따른 입장 비용 소모
- 진행한 가장 높은 단계의 스테이지 기록</t>
  </si>
  <si>
    <t xml:space="preserve">#1257</t>
  </si>
  <si>
    <t xml:space="preserve">요일 던전 스테이지 결과 처리 요청의 처리
- 스테이지 결과 기록
- 스테이지 보상의 생성 및 전달 처리</t>
  </si>
  <si>
    <t xml:space="preserve">#1258</t>
  </si>
  <si>
    <t xml:space="preserve">빌드 자동화</t>
  </si>
  <si>
    <t xml:space="preserve">#458</t>
  </si>
  <si>
    <t xml:space="preserve">명령행으로 공통 프로젝트를 빌드하는 도구 제작
- IDE의 도움 없이 운영체제 별로, 빌드 옵션 별로 빌드할 수 있어야 
한다.
- 지원해야 하는 운영체제는 Windows와 OSX다.
- 필요한 경우, 빌드 결과물을 다른 지점으로 복사해서 갱신해줄 수 있어야 한다.</t>
  </si>
  <si>
    <t xml:space="preserve">#1157</t>
  </si>
  <si>
    <t xml:space="preserve">Windows 빌드는 완성</t>
  </si>
  <si>
    <t xml:space="preserve">명령행으로 클라이언트 프로젝트를 빌드하는 도구 제작
- IDE의 도움 없이 운영체제 별로, 빌드 옵션 별로 빌드할 수 있어야 
한다.
- 지원해야 하는 운영체제는 Windows와 OSX다.
- 필요한 경우, 빌드 결과물을 다른 지점으로 복사해서 갱신해줄 수 있어야 한다.</t>
  </si>
  <si>
    <t xml:space="preserve">#487</t>
  </si>
  <si>
    <t xml:space="preserve">명령행으로 서버 프로젝트를 빌드하는 도구 제작
- IDE의 도움 없이 운영체제 별로, 빌드 옵션 별로 빌드할 수 있어야 
한다.
- 지원해야 하는 운영체제는 Windows와 OSX다.
- 필요한 경우, 빌드 결과물을 다른 지점으로 복사해서 갱신해줄 수 있어야 한다.</t>
  </si>
  <si>
    <t xml:space="preserve">#1158</t>
  </si>
  <si>
    <t xml:space="preserve">게임 데이터 스크립트 툴을 명령행으로 작동하게 만들기
- IDE의 도움 없이 운영체제 별로, 빌드 옵션 별로 빌드할 수 있어야 
한다.
- 지원해야 하는 운영체제는 Windows와 OSX다.
- 필요한 경우, 빌드 결과물을 다른 지점으로 복사해서 갱신해줄 수 있어야 한다.</t>
  </si>
  <si>
    <t xml:space="preserve">#1159</t>
  </si>
  <si>
    <t xml:space="preserve">명령행으로 전체 프로젝트를 빌드하는 도구 제작
- IDE의 도움 없이 운영체제 별로, 빌드 옵션 별로 빌드할 수 있어야 
한다.
- 지원해야 하는 운영체제는 Windows와 OSX다.
- 저장소와 연동해서 커밋할 수 있으면 더욱 좋다.</t>
  </si>
  <si>
    <t xml:space="preserve">#1160</t>
  </si>
  <si>
    <t xml:space="preserve">게임 데이터를 패키징하는 도구 제작
- Unity 3D 엔진을 쓰기 때문에, Asset Bundle을 사용할 가능성이 높다.
- 에셋 번들을 구축하는 방식에 대한 세부적인 명세가 필요함</t>
  </si>
  <si>
    <t xml:space="preserve">서비스 마켓 대상 별로 빌드를 분리하기
- 마켓마다 DB가 분리되어 있고, 각자 다른 버전을 적용해야 할 수 있다.
- 여러 마켓이 공통 서버를 이용할지, 서버 자체를 분리할지에 대한 정책을 정해야 한다.
- 빌드는 여러 개가 생성되어야 할 수는 있으나, 프로젝트 소스는 하나를 유지해야 한다.
: 같은 버전을 서비스한다는 전제 하에는 그러해야 한다.</t>
  </si>
  <si>
    <t xml:space="preserve">#486</t>
  </si>
  <si>
    <t xml:space="preserve">서비스 언어 / 문화권 별로 빌드를 분리하기
- 서비스 언어 / 문화권 별로 DB가 분리되어 있고, 각자 다른 버전을 적용해야 할 수 있다.
- 빌드는 여러 개가 생성되어야 할 수는 있으나, 프로젝트 소스는 하나를 유지해야 한다.
: 같은 버전을 서비스한다는 전제 하에는 그러해야 한다.</t>
  </si>
  <si>
    <t xml:space="preserve">#1161</t>
  </si>
  <si>
    <t xml:space="preserve">누계</t>
  </si>
  <si>
    <t xml:space="preserve">특정
누계</t>
  </si>
  <si>
    <t xml:space="preserve">대상 기간 : 2016년 1월 1일 ~ 2016년 1월 31일</t>
  </si>
  <si>
    <t xml:space="preserve">용어 해설 : </t>
  </si>
  <si>
    <t xml:space="preserve">: 이런 부분은 중간에 요청이나 필요에 의해 과업이 추가된 부분임.</t>
  </si>
  <si>
    <t xml:space="preserve">: 칸이 이런 색이면, 이 과업은 일정이나 그 외 어떤 이유로 삭제되었음을 나타냄.</t>
  </si>
  <si>
    <t xml:space="preserve">※ 최종 목표 : </t>
  </si>
  <si>
    <t xml:space="preserve">1. 새로 구현한 데이터 스크립트의 기능을 Eternal Guardians 클라이언트에 적용한다.
2. 기존 데이터 스크립트를 이식한다.
3. 데이터 스크립트 재설계</t>
  </si>
  <si>
    <r>
      <rPr>
        <sz val="11"/>
        <color rgb="FF000000"/>
        <rFont val="맑은 고딕"/>
        <family val="3"/>
        <charset val="129"/>
      </rPr>
      <t> 완료된 작업은 순번과 수행 결과 열을 이 색으로 맞춘다. 별 의미는 없고 알아보기 쉽게 하기 위한 것이다.
 개발 방법론의 이른바 </t>
    </r>
    <r>
      <rPr>
        <b val="true"/>
        <sz val="11"/>
        <color rgb="FF006600"/>
        <rFont val="맑은 고딕"/>
        <family val="3"/>
        <charset val="129"/>
      </rPr>
      <t>초록 막대 패턴</t>
    </r>
    <r>
      <rPr>
        <sz val="11"/>
        <color rgb="FF000000"/>
        <rFont val="맑은 고딕"/>
        <family val="3"/>
        <charset val="129"/>
      </rPr>
      <t>으로 봐도 좋다.</t>
    </r>
  </si>
  <si>
    <t xml:space="preserve">우선순위 : </t>
  </si>
  <si>
    <t xml:space="preserve">매우 높음, 높음, 보통, 낮음, 매우 낮음의 5개 순위로 매길 것.(숫자도 상관없다.)</t>
  </si>
  <si>
    <t xml:space="preserve">작성시
참고 사항 :</t>
  </si>
  <si>
    <r>
      <rPr>
        <sz val="11"/>
        <color rgb="FF000000"/>
        <rFont val="맑은 고딕"/>
        <family val="3"/>
        <charset val="129"/>
      </rPr>
      <t>1. 개별 과업은 되도록 </t>
    </r>
    <r>
      <rPr>
        <b val="true"/>
        <sz val="11"/>
        <color rgb="FF000000"/>
        <rFont val="맑은 고딕"/>
        <family val="3"/>
        <charset val="129"/>
      </rPr>
      <t>24시간 이상의 작업으로 설정하지 않는다.</t>
    </r>
  </si>
  <si>
    <t xml:space="preserve">2. 실제로 가능하다고 생각하는 과업과 일정으로 작성하라.</t>
  </si>
  <si>
    <r>
      <rPr>
        <sz val="11"/>
        <color rgb="FF000000"/>
        <rFont val="맑은 고딕"/>
        <family val="3"/>
        <charset val="129"/>
      </rPr>
      <t>3. 초기 예측과 현재 예측이 궁극적으로 맞아떨어지록 노력할 것.
</t>
    </r>
    <r>
      <rPr>
        <b val="true"/>
        <sz val="11"/>
        <color rgb="FFFF0000"/>
        <rFont val="맑은 고딕"/>
        <family val="3"/>
        <charset val="129"/>
      </rPr>
      <t> (그렇다고 현재 예측을 사실과 다르게 적어서는 안된다.!)</t>
    </r>
  </si>
  <si>
    <t xml:space="preserve">4. 진행이나 예측에 표시되는 칸에 들어가는 숫자는 작업을 1시간 단위로 나타낸 양이다.</t>
  </si>
  <si>
    <t xml:space="preserve">날짜 목록</t>
  </si>
  <si>
    <t xml:space="preserve">휴무 사유</t>
  </si>
  <si>
    <t xml:space="preserve">특정 스프린트 시작일</t>
  </si>
  <si>
    <t xml:space="preserve">신정</t>
  </si>
  <si>
    <t xml:space="preserve">토요일</t>
  </si>
  <si>
    <t xml:space="preserve">일요일</t>
  </si>
  <si>
    <t xml:space="preserve">Google Cloud Platform 교육 참석</t>
  </si>
  <si>
    <t xml:space="preserve">병가(감기몸살)</t>
  </si>
  <si>
    <t xml:space="preserve">구정연휴, 일요일</t>
  </si>
  <si>
    <t xml:space="preserve">설날</t>
  </si>
  <si>
    <t xml:space="preserve">구정연휴</t>
  </si>
  <si>
    <t xml:space="preserve">대체휴일</t>
  </si>
  <si>
    <t xml:space="preserve">삼일절</t>
  </si>
  <si>
    <t xml:space="preserve">2016 Google Gaming Summit Seoul 참석</t>
  </si>
  <si>
    <t xml:space="preserve">근로자의날, 일요일</t>
  </si>
  <si>
    <t xml:space="preserve">어린이날</t>
  </si>
  <si>
    <t xml:space="preserve">석가탄신일, 토요일</t>
  </si>
  <si>
    <t xml:space="preserve">현충일</t>
  </si>
  <si>
    <t xml:space="preserve">광복절</t>
  </si>
  <si>
    <t xml:space="preserve">추석연휴</t>
  </si>
  <si>
    <t xml:space="preserve">추석</t>
  </si>
  <si>
    <t xml:space="preserve">개천절</t>
  </si>
  <si>
    <t xml:space="preserve">성탄절, 일요일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</si>
</sst>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20">
    <font>
      <sz val="11"/>
      <color rgb="FF000000"/>
      <name val="맑은 고딕"/>
      <family val="2"/>
      <charset val="129"/>
    </font>
    <font>
      <sz val="10"/>
      <name val="Arial"/>
      <family val="0"/>
      <charset val="129"/>
    </font>
    <font>
      <sz val="10"/>
      <name val="Arial"/>
      <family val="0"/>
      <charset val="129"/>
    </font>
    <font>
      <sz val="10"/>
      <name val="Arial"/>
      <family val="0"/>
      <charset val="129"/>
    </font>
    <font>
      <sz val="11"/>
      <color rgb="FF000000"/>
      <name val="맑은 고딕"/>
      <family val="3"/>
      <charset val="129"/>
    </font>
    <font>
      <b val="true"/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  <font>
      <b val="true"/>
      <sz val="11"/>
      <color rgb="FFFF0000"/>
      <name val="맑은 고딕"/>
      <family val="3"/>
      <charset val="129"/>
    </font>
    <font>
      <b val="true"/>
      <sz val="11"/>
      <color rgb="FF984807"/>
      <name val="맑은 고딕"/>
      <family val="3"/>
      <charset val="129"/>
    </font>
    <font>
      <b val="true"/>
      <sz val="11"/>
      <color rgb="FF0000CC"/>
      <name val="맑은 고딕"/>
      <family val="3"/>
      <charset val="129"/>
    </font>
    <font>
      <b val="true"/>
      <sz val="10"/>
      <color rgb="FF0000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00"/>
      <name val="맑은 고딕"/>
      <family val="2"/>
      <charset val="129"/>
    </font>
    <font>
      <sz val="10"/>
      <color rgb="FF000000"/>
      <name val="맑은 고딕"/>
      <family val="3"/>
      <charset val="129"/>
    </font>
    <font>
      <sz val="10"/>
      <color rgb="FF0000CC"/>
      <name val="맑은 고딕"/>
      <family val="3"/>
      <charset val="129"/>
    </font>
    <font>
      <sz val="10"/>
      <name val="맑은 고딕"/>
      <family val="3"/>
      <charset val="129"/>
    </font>
    <font>
      <sz val="10"/>
      <color rgb="FF000000"/>
      <name val="맑은 고딕"/>
      <family val="3"/>
    </font>
    <font>
      <sz val="11"/>
      <color rgb="FF9C0006"/>
      <name val="맑은 고딕"/>
      <family val="2"/>
      <charset val="129"/>
    </font>
    <font>
      <sz val="10"/>
      <color rgb="FF000000"/>
      <name val="맑은 고딕"/>
      <family val="3"/>
      <charset val="1"/>
    </font>
    <font>
      <b val="true"/>
      <sz val="11"/>
      <color rgb="FF006600"/>
      <name val="맑은 고딕"/>
      <family val="3"/>
      <charset val="129"/>
    </font>
  </fonts>
  <fills count="21">
    <fill>
      <patternFill patternType="none"/>
    </fill>
    <fill>
      <patternFill patternType="gray125"/>
    </fill>
    <fill>
      <patternFill patternType="solid">
        <fgColor rgb="FFFFC7CE"/>
        <bgColor rgb="FFFFD6C1"/>
      </patternFill>
    </fill>
    <fill>
      <patternFill patternType="solid">
        <fgColor rgb="FFE8D1FF"/>
        <bgColor rgb="FFE6E0EC"/>
      </patternFill>
    </fill>
    <fill>
      <patternFill patternType="solid">
        <fgColor rgb="FFC6D9F1"/>
        <bgColor rgb="FFCCCCFF"/>
      </patternFill>
    </fill>
    <fill>
      <patternFill patternType="solid">
        <fgColor rgb="FFE1F6C0"/>
        <bgColor rgb="FFF2F2F2"/>
      </patternFill>
    </fill>
    <fill>
      <patternFill patternType="solid">
        <fgColor rgb="FFBFBFBF"/>
        <bgColor rgb="FFCCCCCC"/>
      </patternFill>
    </fill>
    <fill>
      <patternFill patternType="solid">
        <fgColor rgb="FFFFFF99"/>
        <bgColor rgb="FFE1F6C0"/>
      </patternFill>
    </fill>
    <fill>
      <patternFill patternType="solid">
        <fgColor rgb="FFFFFFFF"/>
        <bgColor rgb="FFF2F2F2"/>
      </patternFill>
    </fill>
    <fill>
      <patternFill patternType="solid">
        <fgColor rgb="FFB9CDE5"/>
        <bgColor rgb="FFC6D9F1"/>
      </patternFill>
    </fill>
    <fill>
      <patternFill patternType="solid">
        <fgColor rgb="FFF2F2F2"/>
        <bgColor rgb="FFFDEADA"/>
      </patternFill>
    </fill>
    <fill>
      <patternFill patternType="solid">
        <fgColor rgb="FFDCE6F2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CCCCCC"/>
        <bgColor rgb="FFBFBFBF"/>
      </patternFill>
    </fill>
    <fill>
      <patternFill patternType="solid">
        <fgColor rgb="FFFFE4B5"/>
        <bgColor rgb="FFFFD6C1"/>
      </patternFill>
    </fill>
    <fill>
      <patternFill patternType="solid">
        <fgColor rgb="FFCCFF66"/>
        <bgColor rgb="FF99FF66"/>
      </patternFill>
    </fill>
    <fill>
      <patternFill patternType="solid">
        <fgColor rgb="FFFDEADA"/>
        <bgColor rgb="FFF2F2F2"/>
      </patternFill>
    </fill>
    <fill>
      <patternFill patternType="solid">
        <fgColor rgb="FFCCCCFF"/>
        <bgColor rgb="FFC6D9F1"/>
      </patternFill>
    </fill>
    <fill>
      <patternFill patternType="solid">
        <fgColor rgb="FF99FF66"/>
        <bgColor rgb="FFCCFF66"/>
      </patternFill>
    </fill>
    <fill>
      <patternFill patternType="solid">
        <fgColor rgb="FFFAC090"/>
        <bgColor rgb="FFFFC7CE"/>
      </patternFill>
    </fill>
    <fill>
      <patternFill patternType="solid">
        <fgColor rgb="FFFFD6C1"/>
        <bgColor rgb="FFFFE4B5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/>
      <diagonal/>
    </border>
    <border diagonalUp="false" diagonalDown="false">
      <left/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 diagonalUp="false" diagonalDown="false">
      <left/>
      <right/>
      <top/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/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/>
      <top style="thin">
        <color rgb="FFD9D9D9"/>
      </top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7" fillId="2" borderId="0" applyFont="true" applyBorder="false" applyAlignment="true" applyProtection="false">
      <alignment horizontal="general" vertical="center" textRotation="0" wrapText="false" indent="0" shrinkToFit="false"/>
    </xf>
  </cellStyleXfs>
  <cellXfs count="10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15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0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0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6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3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3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3" fillId="14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4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3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4" borderId="6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4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4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4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0" borderId="6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1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5" borderId="6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5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3" fillId="1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0" borderId="4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3" borderId="4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3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3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3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6" borderId="6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6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3" fillId="10" borderId="6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9" fillId="1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4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9" fillId="7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9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1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2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2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1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4" fillId="0" borderId="10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13" fillId="8" borderId="11" xfId="0" applyFont="true" applyBorder="true" applyAlignment="true" applyProtection="true">
      <alignment horizontal="left" vertical="top" textRotation="0" wrapText="true" indent="15" shrinkToFit="false"/>
      <protection locked="true" hidden="false"/>
    </xf>
    <xf numFmtId="164" fontId="13" fillId="8" borderId="10" xfId="0" applyFont="true" applyBorder="true" applyAlignment="true" applyProtection="true">
      <alignment horizontal="left" vertical="top" textRotation="0" wrapText="true" indent="15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13" fillId="8" borderId="12" xfId="0" applyFont="true" applyBorder="true" applyAlignment="true" applyProtection="true">
      <alignment horizontal="left" vertical="top" textRotation="0" wrapText="true" indent="15" shrinkToFit="false"/>
      <protection locked="true" hidden="false"/>
    </xf>
    <xf numFmtId="164" fontId="5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19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CC"/>
      <rgbColor rgb="FFCCFF66"/>
      <rgbColor rgb="FFFF00FF"/>
      <rgbColor rgb="FF00FFFF"/>
      <rgbColor rgb="FF9C0006"/>
      <rgbColor rgb="FF006600"/>
      <rgbColor rgb="FF000080"/>
      <rgbColor rgb="FF808000"/>
      <rgbColor rgb="FF800080"/>
      <rgbColor rgb="FF008080"/>
      <rgbColor rgb="FFBFBFBF"/>
      <rgbColor rgb="FFE8D1FF"/>
      <rgbColor rgb="FFC6D9F1"/>
      <rgbColor rgb="FF993366"/>
      <rgbColor rgb="FFFDEADA"/>
      <rgbColor rgb="FFDCE6F2"/>
      <rgbColor rgb="FF660066"/>
      <rgbColor rgb="FFFFD6C1"/>
      <rgbColor rgb="FF0066CC"/>
      <rgbColor rgb="FFCCCCFF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F2F2F2"/>
      <rgbColor rgb="FFE1F6C0"/>
      <rgbColor rgb="FFFFFF99"/>
      <rgbColor rgb="FFB9CDE5"/>
      <rgbColor rgb="FFFFC7CE"/>
      <rgbColor rgb="FFCCCCCC"/>
      <rgbColor rgb="FFFAC090"/>
      <rgbColor rgb="FF3366FF"/>
      <rgbColor rgb="FF33CCCC"/>
      <rgbColor rgb="FF99FF66"/>
      <rgbColor rgb="FFFFE4B5"/>
      <rgbColor rgb="FFE6E0EC"/>
      <rgbColor rgb="FFFF6600"/>
      <rgbColor rgb="FF666699"/>
      <rgbColor rgb="FFA6A6A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5536"/>
  <sheetViews>
    <sheetView windowProtection="false" showFormulas="false" showGridLines="true" showRowColHeaders="true" showZeros="true" rightToLeft="false" tabSelected="true" showOutlineSymbols="true" defaultGridColor="true" view="normal" topLeftCell="B55" colorId="64" zoomScale="90" zoomScaleNormal="90" zoomScalePageLayoutView="100" workbookViewId="0">
      <selection pane="topLeft" activeCell="D58" activeCellId="0" sqref="D58"/>
    </sheetView>
  </sheetViews>
  <sheetFormatPr defaultRowHeight="16.5"/>
  <cols>
    <col collapsed="false" hidden="false" max="1" min="1" style="1" width="20.6197183098592"/>
    <col collapsed="false" hidden="false" max="2" min="2" style="2" width="57.5117370892019"/>
    <col collapsed="false" hidden="false" max="3" min="3" style="2" width="10.5586854460094"/>
    <col collapsed="false" hidden="false" max="4" min="4" style="2" width="71.3004694835681"/>
    <col collapsed="false" hidden="false" max="5" min="5" style="2" width="11.5539906103286"/>
    <col collapsed="false" hidden="false" max="6" min="6" style="2" width="12.7934272300469"/>
    <col collapsed="false" hidden="false" max="10" min="7" style="3" width="16.7699530516432"/>
    <col collapsed="false" hidden="false" max="12" min="11" style="3" width="12.7934272300469"/>
    <col collapsed="false" hidden="false" max="13" min="13" style="1" width="10.8075117370892"/>
    <col collapsed="false" hidden="false" max="14" min="14" style="2" width="48.943661971831"/>
    <col collapsed="false" hidden="false" max="1025" min="15" style="4" width="10.8075117370892"/>
  </cols>
  <sheetData>
    <row r="1" customFormat="false" ht="33" hidden="false" customHeight="false" outlineLevel="0" collapsed="false">
      <c r="A1" s="0"/>
      <c r="B1" s="5"/>
      <c r="C1" s="5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/>
      <c r="M1" s="7"/>
      <c r="N1" s="0"/>
    </row>
    <row r="2" customFormat="false" ht="33" hidden="false" customHeight="false" outlineLevel="0" collapsed="false">
      <c r="A2" s="0"/>
      <c r="B2" s="0"/>
      <c r="C2" s="0"/>
      <c r="D2" s="8" t="s">
        <v>8</v>
      </c>
      <c r="E2" s="9" t="n">
        <v>8</v>
      </c>
      <c r="F2" s="9" t="n">
        <v>1</v>
      </c>
      <c r="G2" s="10" t="n">
        <f aca="false">QUOTIENT(과업목록!G96, (E2 * F2))</f>
        <v>49</v>
      </c>
      <c r="H2" s="10" t="n">
        <f aca="false">QUOTIENT(과업목록!H96, (E2 * F2))</f>
        <v>53</v>
      </c>
      <c r="I2" s="10" t="n">
        <f aca="false">QUOTIENT(과업목록!I96, (E2 * F2))</f>
        <v>50</v>
      </c>
      <c r="J2" s="10" t="n">
        <f aca="false">QUOTIENT(과업목록!J96, (E2 * F2))</f>
        <v>4</v>
      </c>
      <c r="K2" s="10" t="n">
        <f aca="false">QUOTIENT(과업목록!J96, (E2 * F2))</f>
        <v>4</v>
      </c>
      <c r="L2" s="10"/>
      <c r="M2" s="7"/>
      <c r="N2" s="0"/>
    </row>
    <row r="3" customFormat="false" ht="33" hidden="false" customHeight="false" outlineLevel="0" collapsed="false">
      <c r="A3" s="0"/>
      <c r="B3" s="0"/>
      <c r="C3" s="0"/>
      <c r="D3" s="8" t="s">
        <v>9</v>
      </c>
      <c r="E3" s="9" t="n">
        <v>8</v>
      </c>
      <c r="F3" s="9" t="n">
        <v>1</v>
      </c>
      <c r="G3" s="10" t="n">
        <f aca="false">QUOTIENT(과업목록!G97, (E3 * F3))</f>
        <v>49</v>
      </c>
      <c r="H3" s="10" t="n">
        <f aca="false">QUOTIENT(과업목록!H97, (E3 * F3))</f>
        <v>53</v>
      </c>
      <c r="I3" s="10" t="n">
        <f aca="false">QUOTIENT(과업목록!I97, (E3 * F3))</f>
        <v>50</v>
      </c>
      <c r="J3" s="10" t="n">
        <f aca="false">QUOTIENT(과업목록!J97, (E3 * F3))</f>
        <v>4</v>
      </c>
      <c r="K3" s="10" t="n">
        <f aca="false">QUOTIENT(과업목록!J97, (E3 * F3))</f>
        <v>4</v>
      </c>
      <c r="L3" s="10"/>
      <c r="M3" s="7"/>
      <c r="N3" s="0"/>
    </row>
    <row r="4" customFormat="false" ht="16.5" hidden="false" customHeight="false" outlineLevel="0" collapsed="false">
      <c r="A4" s="0"/>
      <c r="B4" s="0"/>
      <c r="C4" s="0"/>
      <c r="D4" s="8" t="s">
        <v>10</v>
      </c>
      <c r="E4" s="11"/>
      <c r="F4" s="11"/>
      <c r="G4" s="12" t="n">
        <f aca="false">'휴무일 목록'!B2</f>
        <v>42431</v>
      </c>
      <c r="H4" s="12" t="n">
        <f aca="false">'휴무일 목록'!B2</f>
        <v>42431</v>
      </c>
      <c r="I4" s="12" t="n">
        <f aca="false">'휴무일 목록'!B2</f>
        <v>42431</v>
      </c>
      <c r="J4" s="12" t="n">
        <f aca="false">'휴무일 목록'!B2</f>
        <v>42431</v>
      </c>
      <c r="K4" s="13"/>
      <c r="L4" s="13"/>
      <c r="M4" s="7"/>
      <c r="N4" s="0"/>
    </row>
    <row r="5" customFormat="false" ht="16.5" hidden="false" customHeight="false" outlineLevel="0" collapsed="false">
      <c r="A5" s="0"/>
      <c r="B5" s="0"/>
      <c r="C5" s="0"/>
      <c r="D5" s="8" t="s">
        <v>11</v>
      </c>
      <c r="E5" s="11"/>
      <c r="F5" s="11"/>
      <c r="G5" s="12" t="n">
        <f aca="false">WORKDAY('휴무일 목록'!B2,G2,'휴무일 목록'!B4:B123)</f>
        <v>42502</v>
      </c>
      <c r="H5" s="12" t="n">
        <f aca="false">WORKDAY('휴무일 목록'!B2,H2,'휴무일 목록'!B4:B123)</f>
        <v>42508</v>
      </c>
      <c r="I5" s="12" t="n">
        <f aca="false">WORKDAY('휴무일 목록'!B2,I2,'휴무일 목록'!B4:B123)</f>
        <v>42503</v>
      </c>
      <c r="J5" s="12" t="n">
        <f aca="false">WORKDAY('휴무일 목록'!B2,J2,'휴무일 목록'!B4:B123)</f>
        <v>42438</v>
      </c>
      <c r="K5" s="13"/>
      <c r="L5" s="13"/>
      <c r="M5" s="7"/>
      <c r="N5" s="0"/>
    </row>
    <row r="6" customFormat="false" ht="16.5" hidden="false" customHeight="false" outlineLevel="0" collapsed="false">
      <c r="A6" s="0"/>
      <c r="B6" s="0"/>
      <c r="C6" s="0"/>
      <c r="D6" s="8" t="s">
        <v>12</v>
      </c>
      <c r="E6" s="11"/>
      <c r="F6" s="11"/>
      <c r="G6" s="12" t="n">
        <f aca="false">'휴무일 목록'!B3</f>
        <v>42431</v>
      </c>
      <c r="H6" s="12" t="n">
        <f aca="false">'휴무일 목록'!B3</f>
        <v>42431</v>
      </c>
      <c r="I6" s="12" t="n">
        <f aca="false">'휴무일 목록'!B3</f>
        <v>42431</v>
      </c>
      <c r="J6" s="12" t="n">
        <f aca="false">'휴무일 목록'!B3</f>
        <v>42431</v>
      </c>
      <c r="K6" s="13"/>
      <c r="L6" s="13"/>
      <c r="M6" s="7"/>
      <c r="N6" s="0"/>
    </row>
    <row r="7" customFormat="false" ht="16.5" hidden="false" customHeight="false" outlineLevel="0" collapsed="false">
      <c r="A7" s="0"/>
      <c r="B7" s="0"/>
      <c r="C7" s="0"/>
      <c r="D7" s="8" t="s">
        <v>13</v>
      </c>
      <c r="E7" s="11"/>
      <c r="F7" s="11"/>
      <c r="G7" s="12" t="n">
        <f aca="false">WORKDAY('휴무일 목록'!B3,G3,'휴무일 목록'!B4:B123)</f>
        <v>42502</v>
      </c>
      <c r="H7" s="12" t="n">
        <f aca="false">WORKDAY('휴무일 목록'!B3,H3,'휴무일 목록'!B4:B123)</f>
        <v>42508</v>
      </c>
      <c r="I7" s="12" t="n">
        <f aca="false">WORKDAY('휴무일 목록'!B3,I3,'휴무일 목록'!B4:B123)</f>
        <v>42503</v>
      </c>
      <c r="J7" s="12" t="n">
        <f aca="false">WORKDAY('휴무일 목록'!B3,J3,'휴무일 목록'!B4:B123)</f>
        <v>42438</v>
      </c>
      <c r="K7" s="13"/>
      <c r="L7" s="13"/>
      <c r="M7" s="7"/>
      <c r="N7" s="0"/>
    </row>
    <row r="8" customFormat="false" ht="16.5" hidden="false" customHeight="false" outlineLevel="0" collapsed="false">
      <c r="A8" s="0"/>
      <c r="B8" s="0"/>
      <c r="C8" s="0"/>
      <c r="D8" s="5"/>
      <c r="E8" s="5"/>
      <c r="F8" s="5"/>
      <c r="G8" s="0"/>
      <c r="H8" s="0"/>
      <c r="I8" s="0"/>
      <c r="J8" s="0"/>
      <c r="K8" s="0"/>
      <c r="L8" s="0"/>
      <c r="M8" s="7"/>
      <c r="N8" s="0"/>
    </row>
    <row r="9" customFormat="false" ht="16.5" hidden="false" customHeight="false" outlineLevel="0" collapsed="false">
      <c r="A9" s="0"/>
      <c r="B9" s="14" t="s">
        <v>14</v>
      </c>
      <c r="C9" s="15"/>
      <c r="D9" s="15"/>
      <c r="E9" s="15"/>
      <c r="F9" s="15"/>
      <c r="G9" s="16"/>
      <c r="H9" s="17" t="n">
        <v>8</v>
      </c>
      <c r="I9" s="17"/>
      <c r="J9" s="17" t="n">
        <v>0</v>
      </c>
      <c r="K9" s="18" t="n">
        <f aca="false">SUM(H9,-J9)</f>
        <v>8</v>
      </c>
      <c r="L9" s="0"/>
      <c r="M9" s="7"/>
      <c r="N9" s="0"/>
    </row>
    <row r="10" customFormat="false" ht="16.5" hidden="false" customHeight="false" outlineLevel="0" collapsed="false">
      <c r="A10" s="0"/>
      <c r="B10" s="14" t="s">
        <v>15</v>
      </c>
      <c r="C10" s="15"/>
      <c r="D10" s="15"/>
      <c r="E10" s="15"/>
      <c r="F10" s="15"/>
      <c r="G10" s="16"/>
      <c r="H10" s="17"/>
      <c r="I10" s="17" t="n">
        <v>1.04</v>
      </c>
      <c r="J10" s="17"/>
      <c r="K10" s="18"/>
      <c r="L10" s="0"/>
      <c r="M10" s="7"/>
      <c r="N10" s="0"/>
    </row>
    <row r="11" customFormat="false" ht="16.5" hidden="false" customHeight="false" outlineLevel="0" collapsed="false">
      <c r="A11" s="0"/>
      <c r="B11" s="0"/>
      <c r="C11" s="0"/>
      <c r="D11" s="5"/>
      <c r="E11" s="5"/>
      <c r="F11" s="5"/>
      <c r="G11" s="0"/>
      <c r="H11" s="0"/>
      <c r="I11" s="0"/>
      <c r="J11" s="0"/>
      <c r="K11" s="0"/>
      <c r="L11" s="0"/>
      <c r="M11" s="7"/>
      <c r="N11" s="0"/>
    </row>
    <row r="12" customFormat="false" ht="27" hidden="false" customHeight="false" outlineLevel="0" collapsed="false">
      <c r="A12" s="19" t="s">
        <v>16</v>
      </c>
      <c r="B12" s="20" t="s">
        <v>17</v>
      </c>
      <c r="C12" s="20" t="s">
        <v>18</v>
      </c>
      <c r="D12" s="20" t="s">
        <v>19</v>
      </c>
      <c r="E12" s="20" t="s">
        <v>18</v>
      </c>
      <c r="F12" s="20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0" t="s">
        <v>26</v>
      </c>
      <c r="M12" s="21" t="s">
        <v>27</v>
      </c>
      <c r="N12" s="20" t="s">
        <v>28</v>
      </c>
    </row>
    <row r="13" customFormat="false" ht="14.15" hidden="false" customHeight="true" outlineLevel="0" collapsed="false">
      <c r="A13" s="22"/>
      <c r="B13" s="22" t="s">
        <v>29</v>
      </c>
      <c r="C13" s="22" t="s">
        <v>30</v>
      </c>
      <c r="D13" s="23" t="s">
        <v>31</v>
      </c>
      <c r="E13" s="22"/>
      <c r="F13" s="22" t="s">
        <v>32</v>
      </c>
      <c r="G13" s="22" t="n">
        <v>2</v>
      </c>
      <c r="H13" s="24" t="n">
        <f aca="false">G13 * 1.118</f>
        <v>2.236</v>
      </c>
      <c r="I13" s="22" t="n">
        <v>2</v>
      </c>
      <c r="J13" s="25" t="n">
        <v>0</v>
      </c>
      <c r="K13" s="26" t="n">
        <f aca="false">SUM(I13,-J13)</f>
        <v>2</v>
      </c>
      <c r="L13" s="27" t="n">
        <f aca="false">I13/G13</f>
        <v>1</v>
      </c>
      <c r="M13" s="28" t="s">
        <v>33</v>
      </c>
      <c r="N13" s="29"/>
    </row>
    <row r="14" customFormat="false" ht="14.15" hidden="false" customHeight="false" outlineLevel="0" collapsed="false">
      <c r="A14" s="22"/>
      <c r="B14" s="22"/>
      <c r="C14" s="22"/>
      <c r="D14" s="23" t="s">
        <v>34</v>
      </c>
      <c r="E14" s="22"/>
      <c r="F14" s="22" t="s">
        <v>32</v>
      </c>
      <c r="G14" s="22" t="n">
        <v>2</v>
      </c>
      <c r="H14" s="24" t="n">
        <f aca="false">G14 * 1.118</f>
        <v>2.236</v>
      </c>
      <c r="I14" s="22" t="n">
        <v>2</v>
      </c>
      <c r="J14" s="25" t="n">
        <v>0</v>
      </c>
      <c r="K14" s="26" t="n">
        <f aca="false">SUM(I14,-J14)</f>
        <v>2</v>
      </c>
      <c r="L14" s="27" t="n">
        <f aca="false">I14/G14</f>
        <v>1</v>
      </c>
      <c r="M14" s="28" t="s">
        <v>33</v>
      </c>
      <c r="N14" s="29"/>
    </row>
    <row r="15" customFormat="false" ht="14.15" hidden="false" customHeight="false" outlineLevel="0" collapsed="false">
      <c r="A15" s="22"/>
      <c r="B15" s="22"/>
      <c r="C15" s="22"/>
      <c r="D15" s="23" t="s">
        <v>35</v>
      </c>
      <c r="E15" s="22"/>
      <c r="F15" s="22" t="s">
        <v>32</v>
      </c>
      <c r="G15" s="22" t="n">
        <v>2</v>
      </c>
      <c r="H15" s="24" t="n">
        <f aca="false">G15 * 1.118</f>
        <v>2.236</v>
      </c>
      <c r="I15" s="22" t="n">
        <v>2</v>
      </c>
      <c r="J15" s="25" t="n">
        <v>0</v>
      </c>
      <c r="K15" s="26" t="n">
        <f aca="false">SUM(I15,-J15)</f>
        <v>2</v>
      </c>
      <c r="L15" s="27" t="n">
        <f aca="false">I15/G15</f>
        <v>1</v>
      </c>
      <c r="M15" s="28" t="s">
        <v>33</v>
      </c>
      <c r="N15" s="29"/>
    </row>
    <row r="16" customFormat="false" ht="14.15" hidden="false" customHeight="false" outlineLevel="0" collapsed="false">
      <c r="A16" s="22"/>
      <c r="B16" s="22"/>
      <c r="C16" s="22"/>
      <c r="D16" s="23" t="s">
        <v>36</v>
      </c>
      <c r="E16" s="30"/>
      <c r="F16" s="22" t="s">
        <v>32</v>
      </c>
      <c r="G16" s="22" t="n">
        <v>2</v>
      </c>
      <c r="H16" s="24" t="n">
        <f aca="false">G16 * 1.118</f>
        <v>2.236</v>
      </c>
      <c r="I16" s="22" t="n">
        <v>2</v>
      </c>
      <c r="J16" s="25" t="n">
        <v>0</v>
      </c>
      <c r="K16" s="26" t="n">
        <f aca="false">SUM(I16,-J16)</f>
        <v>2</v>
      </c>
      <c r="L16" s="27" t="n">
        <f aca="false">I16/G16</f>
        <v>1</v>
      </c>
      <c r="M16" s="28" t="s">
        <v>33</v>
      </c>
      <c r="N16" s="29"/>
    </row>
    <row r="17" customFormat="false" ht="14.15" hidden="false" customHeight="false" outlineLevel="0" collapsed="false">
      <c r="A17" s="22"/>
      <c r="B17" s="22"/>
      <c r="C17" s="22"/>
      <c r="D17" s="31" t="s">
        <v>37</v>
      </c>
      <c r="E17" s="22"/>
      <c r="F17" s="22" t="s">
        <v>32</v>
      </c>
      <c r="G17" s="22" t="n">
        <v>2</v>
      </c>
      <c r="H17" s="24" t="n">
        <f aca="false">G17 * 1.118</f>
        <v>2.236</v>
      </c>
      <c r="I17" s="22" t="n">
        <v>2</v>
      </c>
      <c r="J17" s="25" t="n">
        <v>0</v>
      </c>
      <c r="K17" s="26" t="n">
        <f aca="false">SUM(I17,-J17)</f>
        <v>2</v>
      </c>
      <c r="L17" s="27" t="n">
        <f aca="false">I17/G17</f>
        <v>1</v>
      </c>
      <c r="M17" s="28" t="s">
        <v>33</v>
      </c>
      <c r="N17" s="29"/>
    </row>
    <row r="18" customFormat="false" ht="14.15" hidden="false" customHeight="false" outlineLevel="0" collapsed="false">
      <c r="A18" s="22"/>
      <c r="B18" s="22"/>
      <c r="C18" s="22"/>
      <c r="D18" s="23" t="s">
        <v>38</v>
      </c>
      <c r="E18" s="22"/>
      <c r="F18" s="22" t="s">
        <v>32</v>
      </c>
      <c r="G18" s="22" t="n">
        <v>2</v>
      </c>
      <c r="H18" s="24" t="n">
        <f aca="false">G18 * 1.118</f>
        <v>2.236</v>
      </c>
      <c r="I18" s="22" t="n">
        <v>2</v>
      </c>
      <c r="J18" s="25" t="n">
        <v>0</v>
      </c>
      <c r="K18" s="26" t="n">
        <f aca="false">SUM(I18,-J18)</f>
        <v>2</v>
      </c>
      <c r="L18" s="27" t="n">
        <f aca="false">I18/G18</f>
        <v>1</v>
      </c>
      <c r="M18" s="28" t="s">
        <v>33</v>
      </c>
      <c r="N18" s="29"/>
    </row>
    <row r="19" customFormat="false" ht="14.15" hidden="false" customHeight="false" outlineLevel="0" collapsed="false">
      <c r="A19" s="22"/>
      <c r="B19" s="22"/>
      <c r="C19" s="22"/>
      <c r="D19" s="23" t="s">
        <v>39</v>
      </c>
      <c r="E19" s="22"/>
      <c r="F19" s="22" t="s">
        <v>32</v>
      </c>
      <c r="G19" s="22" t="n">
        <v>2</v>
      </c>
      <c r="H19" s="24" t="n">
        <f aca="false">G19 * 1.118</f>
        <v>2.236</v>
      </c>
      <c r="I19" s="22" t="n">
        <v>2</v>
      </c>
      <c r="J19" s="25" t="n">
        <v>0</v>
      </c>
      <c r="K19" s="26" t="n">
        <f aca="false">SUM(I19,-J19)</f>
        <v>2</v>
      </c>
      <c r="L19" s="27" t="n">
        <f aca="false">I19/G19</f>
        <v>1</v>
      </c>
      <c r="M19" s="28" t="s">
        <v>33</v>
      </c>
      <c r="N19" s="29"/>
    </row>
    <row r="20" customFormat="false" ht="14.15" hidden="false" customHeight="false" outlineLevel="0" collapsed="false">
      <c r="A20" s="22"/>
      <c r="B20" s="22"/>
      <c r="C20" s="22"/>
      <c r="D20" s="23" t="s">
        <v>40</v>
      </c>
      <c r="E20" s="22"/>
      <c r="F20" s="22" t="s">
        <v>32</v>
      </c>
      <c r="G20" s="22" t="n">
        <v>2</v>
      </c>
      <c r="H20" s="24" t="n">
        <f aca="false">G20 * 1.118</f>
        <v>2.236</v>
      </c>
      <c r="I20" s="22" t="n">
        <v>2</v>
      </c>
      <c r="J20" s="25" t="n">
        <v>0</v>
      </c>
      <c r="K20" s="26" t="n">
        <f aca="false">SUM(I20,-J20)</f>
        <v>2</v>
      </c>
      <c r="L20" s="27" t="n">
        <f aca="false">I20/G20</f>
        <v>1</v>
      </c>
      <c r="M20" s="28" t="s">
        <v>33</v>
      </c>
      <c r="N20" s="29"/>
    </row>
    <row r="21" customFormat="false" ht="14.15" hidden="false" customHeight="false" outlineLevel="0" collapsed="false">
      <c r="A21" s="22"/>
      <c r="B21" s="22"/>
      <c r="C21" s="22"/>
      <c r="D21" s="23" t="s">
        <v>41</v>
      </c>
      <c r="E21" s="22"/>
      <c r="F21" s="22" t="s">
        <v>32</v>
      </c>
      <c r="G21" s="22" t="n">
        <v>2</v>
      </c>
      <c r="H21" s="24" t="n">
        <f aca="false">G21 * 1.118</f>
        <v>2.236</v>
      </c>
      <c r="I21" s="22" t="n">
        <v>2</v>
      </c>
      <c r="J21" s="25" t="n">
        <v>0</v>
      </c>
      <c r="K21" s="26" t="n">
        <f aca="false">SUM(I21,-J21)</f>
        <v>2</v>
      </c>
      <c r="L21" s="27" t="n">
        <f aca="false">I21/G21</f>
        <v>1</v>
      </c>
      <c r="M21" s="28" t="s">
        <v>33</v>
      </c>
      <c r="N21" s="29"/>
    </row>
    <row r="22" customFormat="false" ht="14.15" hidden="false" customHeight="false" outlineLevel="0" collapsed="false">
      <c r="A22" s="22"/>
      <c r="B22" s="22"/>
      <c r="C22" s="22"/>
      <c r="D22" s="23" t="s">
        <v>42</v>
      </c>
      <c r="E22" s="22"/>
      <c r="F22" s="22" t="s">
        <v>32</v>
      </c>
      <c r="G22" s="22" t="n">
        <v>2</v>
      </c>
      <c r="H22" s="24" t="n">
        <f aca="false">G22 * 1.118</f>
        <v>2.236</v>
      </c>
      <c r="I22" s="22" t="n">
        <v>2</v>
      </c>
      <c r="J22" s="25" t="n">
        <v>0</v>
      </c>
      <c r="K22" s="26" t="n">
        <f aca="false">SUM(I22,-J22)</f>
        <v>2</v>
      </c>
      <c r="L22" s="27" t="n">
        <f aca="false">I22/G22</f>
        <v>1</v>
      </c>
      <c r="M22" s="28" t="s">
        <v>33</v>
      </c>
      <c r="N22" s="29"/>
    </row>
    <row r="23" customFormat="false" ht="26.85" hidden="false" customHeight="false" outlineLevel="0" collapsed="false">
      <c r="A23" s="22"/>
      <c r="B23" s="22"/>
      <c r="C23" s="22"/>
      <c r="D23" s="23" t="s">
        <v>43</v>
      </c>
      <c r="E23" s="22"/>
      <c r="F23" s="22" t="s">
        <v>32</v>
      </c>
      <c r="G23" s="22" t="n">
        <v>2</v>
      </c>
      <c r="H23" s="24" t="n">
        <f aca="false">G23 * 1.118</f>
        <v>2.236</v>
      </c>
      <c r="I23" s="22" t="n">
        <v>2</v>
      </c>
      <c r="J23" s="25" t="n">
        <v>0</v>
      </c>
      <c r="K23" s="26" t="n">
        <f aca="false">SUM(I23,-J23)</f>
        <v>2</v>
      </c>
      <c r="L23" s="27" t="n">
        <f aca="false">I23/G23</f>
        <v>1</v>
      </c>
      <c r="M23" s="28" t="s">
        <v>33</v>
      </c>
      <c r="N23" s="29"/>
    </row>
    <row r="24" customFormat="false" ht="14.15" hidden="false" customHeight="false" outlineLevel="0" collapsed="false">
      <c r="A24" s="22"/>
      <c r="B24" s="22"/>
      <c r="C24" s="22"/>
      <c r="D24" s="23" t="s">
        <v>44</v>
      </c>
      <c r="E24" s="22"/>
      <c r="F24" s="22" t="s">
        <v>32</v>
      </c>
      <c r="G24" s="22" t="n">
        <v>2</v>
      </c>
      <c r="H24" s="24" t="n">
        <f aca="false">G24 * 1.118</f>
        <v>2.236</v>
      </c>
      <c r="I24" s="22" t="n">
        <v>2</v>
      </c>
      <c r="J24" s="25" t="n">
        <v>0</v>
      </c>
      <c r="K24" s="26" t="n">
        <f aca="false">SUM(I24,-J24)</f>
        <v>2</v>
      </c>
      <c r="L24" s="27" t="n">
        <f aca="false">I24/G24</f>
        <v>1</v>
      </c>
      <c r="M24" s="28" t="s">
        <v>33</v>
      </c>
      <c r="N24" s="29"/>
    </row>
    <row r="25" customFormat="false" ht="14.15" hidden="false" customHeight="false" outlineLevel="0" collapsed="false">
      <c r="A25" s="22"/>
      <c r="B25" s="22"/>
      <c r="C25" s="22"/>
      <c r="D25" s="23" t="s">
        <v>45</v>
      </c>
      <c r="E25" s="22"/>
      <c r="F25" s="22" t="s">
        <v>32</v>
      </c>
      <c r="G25" s="22" t="n">
        <v>2</v>
      </c>
      <c r="H25" s="24" t="n">
        <f aca="false">G25 * 1.118</f>
        <v>2.236</v>
      </c>
      <c r="I25" s="22" t="n">
        <v>2</v>
      </c>
      <c r="J25" s="25" t="n">
        <v>0</v>
      </c>
      <c r="K25" s="26" t="n">
        <f aca="false">SUM(I25,-J25)</f>
        <v>2</v>
      </c>
      <c r="L25" s="27" t="n">
        <f aca="false">I25/G25</f>
        <v>1</v>
      </c>
      <c r="M25" s="28" t="s">
        <v>33</v>
      </c>
      <c r="N25" s="29"/>
    </row>
    <row r="26" customFormat="false" ht="14.15" hidden="false" customHeight="false" outlineLevel="0" collapsed="false">
      <c r="A26" s="22"/>
      <c r="B26" s="22"/>
      <c r="C26" s="22"/>
      <c r="D26" s="23" t="s">
        <v>46</v>
      </c>
      <c r="E26" s="22"/>
      <c r="F26" s="22" t="s">
        <v>32</v>
      </c>
      <c r="G26" s="22" t="n">
        <v>2</v>
      </c>
      <c r="H26" s="24" t="n">
        <f aca="false">G26 * 1.118</f>
        <v>2.236</v>
      </c>
      <c r="I26" s="22" t="n">
        <v>2</v>
      </c>
      <c r="J26" s="25" t="n">
        <v>0</v>
      </c>
      <c r="K26" s="26" t="n">
        <f aca="false">SUM(I26,-J26)</f>
        <v>2</v>
      </c>
      <c r="L26" s="27" t="n">
        <f aca="false">I26/G26</f>
        <v>1</v>
      </c>
      <c r="M26" s="28" t="s">
        <v>33</v>
      </c>
      <c r="N26" s="29"/>
    </row>
    <row r="27" customFormat="false" ht="14.15" hidden="false" customHeight="false" outlineLevel="0" collapsed="false">
      <c r="A27" s="22"/>
      <c r="B27" s="22"/>
      <c r="C27" s="22"/>
      <c r="D27" s="23" t="s">
        <v>47</v>
      </c>
      <c r="E27" s="22"/>
      <c r="F27" s="22" t="s">
        <v>32</v>
      </c>
      <c r="G27" s="22" t="n">
        <v>2</v>
      </c>
      <c r="H27" s="24" t="n">
        <f aca="false">G27 * 1.118</f>
        <v>2.236</v>
      </c>
      <c r="I27" s="22" t="n">
        <v>2</v>
      </c>
      <c r="J27" s="25" t="n">
        <v>0</v>
      </c>
      <c r="K27" s="26" t="n">
        <f aca="false">SUM(I27,-J27)</f>
        <v>2</v>
      </c>
      <c r="L27" s="27" t="n">
        <f aca="false">I27/G27</f>
        <v>1</v>
      </c>
      <c r="M27" s="28" t="s">
        <v>33</v>
      </c>
      <c r="N27" s="29"/>
    </row>
    <row r="28" customFormat="false" ht="14.15" hidden="false" customHeight="false" outlineLevel="0" collapsed="false">
      <c r="A28" s="22"/>
      <c r="B28" s="22"/>
      <c r="C28" s="22"/>
      <c r="D28" s="23" t="s">
        <v>48</v>
      </c>
      <c r="E28" s="22"/>
      <c r="F28" s="22" t="s">
        <v>32</v>
      </c>
      <c r="G28" s="22" t="n">
        <v>2</v>
      </c>
      <c r="H28" s="24" t="n">
        <f aca="false">G28 * 1.118</f>
        <v>2.236</v>
      </c>
      <c r="I28" s="22" t="n">
        <v>2</v>
      </c>
      <c r="J28" s="25" t="n">
        <v>0</v>
      </c>
      <c r="K28" s="26" t="n">
        <f aca="false">SUM(I28,-J28)</f>
        <v>2</v>
      </c>
      <c r="L28" s="27" t="n">
        <f aca="false">I28/G28</f>
        <v>1</v>
      </c>
      <c r="M28" s="28" t="s">
        <v>33</v>
      </c>
      <c r="N28" s="29"/>
    </row>
    <row r="29" customFormat="false" ht="14.15" hidden="false" customHeight="false" outlineLevel="0" collapsed="false">
      <c r="A29" s="22"/>
      <c r="B29" s="22"/>
      <c r="C29" s="22"/>
      <c r="D29" s="23" t="s">
        <v>49</v>
      </c>
      <c r="E29" s="22"/>
      <c r="F29" s="22" t="s">
        <v>32</v>
      </c>
      <c r="G29" s="22" t="n">
        <v>2</v>
      </c>
      <c r="H29" s="24" t="n">
        <f aca="false">G29 * 1.118</f>
        <v>2.236</v>
      </c>
      <c r="I29" s="22" t="n">
        <v>2</v>
      </c>
      <c r="J29" s="25" t="n">
        <v>0</v>
      </c>
      <c r="K29" s="26" t="n">
        <f aca="false">SUM(I29,-J29)</f>
        <v>2</v>
      </c>
      <c r="L29" s="27" t="n">
        <f aca="false">I29/G29</f>
        <v>1</v>
      </c>
      <c r="M29" s="28" t="s">
        <v>33</v>
      </c>
      <c r="N29" s="29"/>
    </row>
    <row r="30" customFormat="false" ht="14.15" hidden="false" customHeight="false" outlineLevel="0" collapsed="false">
      <c r="A30" s="22"/>
      <c r="B30" s="22"/>
      <c r="C30" s="22"/>
      <c r="D30" s="23" t="s">
        <v>50</v>
      </c>
      <c r="E30" s="22"/>
      <c r="F30" s="22" t="s">
        <v>32</v>
      </c>
      <c r="G30" s="22" t="n">
        <v>2</v>
      </c>
      <c r="H30" s="24" t="n">
        <f aca="false">G30 * 1.118</f>
        <v>2.236</v>
      </c>
      <c r="I30" s="22" t="n">
        <v>2</v>
      </c>
      <c r="J30" s="25" t="n">
        <v>0</v>
      </c>
      <c r="K30" s="26" t="n">
        <f aca="false">SUM(I30,-J30)</f>
        <v>2</v>
      </c>
      <c r="L30" s="27" t="n">
        <f aca="false">I30/G30</f>
        <v>1</v>
      </c>
      <c r="M30" s="28" t="s">
        <v>33</v>
      </c>
      <c r="N30" s="29"/>
    </row>
    <row r="31" customFormat="false" ht="14.15" hidden="false" customHeight="false" outlineLevel="0" collapsed="false">
      <c r="A31" s="22"/>
      <c r="B31" s="22"/>
      <c r="C31" s="22"/>
      <c r="D31" s="23" t="s">
        <v>51</v>
      </c>
      <c r="E31" s="22"/>
      <c r="F31" s="22" t="s">
        <v>32</v>
      </c>
      <c r="G31" s="22" t="n">
        <v>2</v>
      </c>
      <c r="H31" s="24" t="n">
        <f aca="false">G31 * 1.118</f>
        <v>2.236</v>
      </c>
      <c r="I31" s="22" t="n">
        <v>2</v>
      </c>
      <c r="J31" s="25" t="n">
        <v>0</v>
      </c>
      <c r="K31" s="26" t="n">
        <f aca="false">SUM(I31,-J31)</f>
        <v>2</v>
      </c>
      <c r="L31" s="27" t="n">
        <f aca="false">I31/G31</f>
        <v>1</v>
      </c>
      <c r="M31" s="28" t="s">
        <v>33</v>
      </c>
      <c r="N31" s="29"/>
    </row>
    <row r="32" customFormat="false" ht="14.15" hidden="false" customHeight="false" outlineLevel="0" collapsed="false">
      <c r="A32" s="22"/>
      <c r="B32" s="22"/>
      <c r="C32" s="22"/>
      <c r="D32" s="23" t="s">
        <v>52</v>
      </c>
      <c r="E32" s="22"/>
      <c r="F32" s="22" t="s">
        <v>32</v>
      </c>
      <c r="G32" s="22" t="n">
        <v>2</v>
      </c>
      <c r="H32" s="24" t="n">
        <f aca="false">G32 * 1.118</f>
        <v>2.236</v>
      </c>
      <c r="I32" s="22" t="n">
        <v>2</v>
      </c>
      <c r="J32" s="25" t="n">
        <v>0</v>
      </c>
      <c r="K32" s="26" t="n">
        <f aca="false">SUM(I32,-J32)</f>
        <v>2</v>
      </c>
      <c r="L32" s="27" t="n">
        <f aca="false">I32/G32</f>
        <v>1</v>
      </c>
      <c r="M32" s="28" t="s">
        <v>33</v>
      </c>
      <c r="N32" s="29"/>
    </row>
    <row r="33" customFormat="false" ht="14.15" hidden="false" customHeight="false" outlineLevel="0" collapsed="false">
      <c r="A33" s="22"/>
      <c r="B33" s="22"/>
      <c r="C33" s="22"/>
      <c r="D33" s="23" t="s">
        <v>53</v>
      </c>
      <c r="E33" s="22"/>
      <c r="F33" s="22" t="s">
        <v>32</v>
      </c>
      <c r="G33" s="22" t="n">
        <v>2</v>
      </c>
      <c r="H33" s="24" t="n">
        <f aca="false">G33 * 1.118</f>
        <v>2.236</v>
      </c>
      <c r="I33" s="22" t="n">
        <v>2</v>
      </c>
      <c r="J33" s="25" t="n">
        <v>0</v>
      </c>
      <c r="K33" s="26" t="n">
        <f aca="false">SUM(I33,-J33)</f>
        <v>2</v>
      </c>
      <c r="L33" s="27" t="n">
        <f aca="false">I33/G33</f>
        <v>1</v>
      </c>
      <c r="M33" s="28" t="s">
        <v>33</v>
      </c>
      <c r="N33" s="29"/>
    </row>
    <row r="34" customFormat="false" ht="14.15" hidden="false" customHeight="false" outlineLevel="0" collapsed="false">
      <c r="A34" s="22"/>
      <c r="B34" s="22"/>
      <c r="C34" s="22"/>
      <c r="D34" s="23" t="s">
        <v>54</v>
      </c>
      <c r="E34" s="22"/>
      <c r="F34" s="22" t="s">
        <v>32</v>
      </c>
      <c r="G34" s="22" t="n">
        <v>2</v>
      </c>
      <c r="H34" s="24" t="n">
        <f aca="false">G34 * 1.118</f>
        <v>2.236</v>
      </c>
      <c r="I34" s="22" t="n">
        <v>2</v>
      </c>
      <c r="J34" s="25" t="n">
        <v>0</v>
      </c>
      <c r="K34" s="26" t="n">
        <f aca="false">SUM(I34,-J34)</f>
        <v>2</v>
      </c>
      <c r="L34" s="27" t="n">
        <f aca="false">I34/G34</f>
        <v>1</v>
      </c>
      <c r="M34" s="28" t="s">
        <v>33</v>
      </c>
      <c r="N34" s="29"/>
    </row>
    <row r="35" customFormat="false" ht="14.15" hidden="false" customHeight="false" outlineLevel="0" collapsed="false">
      <c r="A35" s="22"/>
      <c r="B35" s="22"/>
      <c r="C35" s="22"/>
      <c r="D35" s="23" t="s">
        <v>55</v>
      </c>
      <c r="E35" s="22"/>
      <c r="F35" s="22" t="s">
        <v>32</v>
      </c>
      <c r="G35" s="22" t="n">
        <v>2</v>
      </c>
      <c r="H35" s="24" t="n">
        <f aca="false">G35 * 1.118</f>
        <v>2.236</v>
      </c>
      <c r="I35" s="22" t="n">
        <v>2</v>
      </c>
      <c r="J35" s="25" t="n">
        <v>0</v>
      </c>
      <c r="K35" s="26" t="n">
        <f aca="false">SUM(I35,-J35)</f>
        <v>2</v>
      </c>
      <c r="L35" s="27" t="n">
        <f aca="false">I35/G35</f>
        <v>1</v>
      </c>
      <c r="M35" s="28" t="s">
        <v>33</v>
      </c>
      <c r="N35" s="29"/>
    </row>
    <row r="36" customFormat="false" ht="14.15" hidden="false" customHeight="false" outlineLevel="0" collapsed="false">
      <c r="A36" s="22"/>
      <c r="B36" s="22"/>
      <c r="C36" s="22"/>
      <c r="D36" s="23" t="s">
        <v>56</v>
      </c>
      <c r="E36" s="22"/>
      <c r="F36" s="22" t="s">
        <v>32</v>
      </c>
      <c r="G36" s="22" t="n">
        <v>2</v>
      </c>
      <c r="H36" s="24" t="n">
        <f aca="false">G36 * 1.118</f>
        <v>2.236</v>
      </c>
      <c r="I36" s="22" t="n">
        <v>2</v>
      </c>
      <c r="J36" s="25" t="n">
        <v>0</v>
      </c>
      <c r="K36" s="26" t="n">
        <f aca="false">SUM(I36,-J36)</f>
        <v>2</v>
      </c>
      <c r="L36" s="27" t="n">
        <f aca="false">I36/G36</f>
        <v>1</v>
      </c>
      <c r="M36" s="28" t="s">
        <v>33</v>
      </c>
      <c r="N36" s="29"/>
    </row>
    <row r="37" customFormat="false" ht="14.15" hidden="false" customHeight="false" outlineLevel="0" collapsed="false">
      <c r="A37" s="22"/>
      <c r="B37" s="22"/>
      <c r="C37" s="22"/>
      <c r="D37" s="23" t="s">
        <v>57</v>
      </c>
      <c r="E37" s="22"/>
      <c r="F37" s="22" t="s">
        <v>32</v>
      </c>
      <c r="G37" s="22" t="n">
        <v>2</v>
      </c>
      <c r="H37" s="24" t="n">
        <f aca="false">G37 * 1.118</f>
        <v>2.236</v>
      </c>
      <c r="I37" s="22" t="n">
        <v>2</v>
      </c>
      <c r="J37" s="25" t="n">
        <v>0</v>
      </c>
      <c r="K37" s="26" t="n">
        <f aca="false">SUM(I37,-J37)</f>
        <v>2</v>
      </c>
      <c r="L37" s="27" t="n">
        <f aca="false">I37/G37</f>
        <v>1</v>
      </c>
      <c r="M37" s="28" t="s">
        <v>33</v>
      </c>
      <c r="N37" s="29"/>
    </row>
    <row r="38" customFormat="false" ht="14.15" hidden="false" customHeight="false" outlineLevel="0" collapsed="false">
      <c r="A38" s="22"/>
      <c r="B38" s="22"/>
      <c r="C38" s="22"/>
      <c r="D38" s="23" t="s">
        <v>58</v>
      </c>
      <c r="E38" s="22"/>
      <c r="F38" s="22" t="s">
        <v>32</v>
      </c>
      <c r="G38" s="22" t="n">
        <v>2</v>
      </c>
      <c r="H38" s="24" t="n">
        <f aca="false">G38 * 1.118</f>
        <v>2.236</v>
      </c>
      <c r="I38" s="22" t="n">
        <v>2</v>
      </c>
      <c r="J38" s="25" t="n">
        <v>0</v>
      </c>
      <c r="K38" s="26" t="n">
        <f aca="false">SUM(I38,-J38)</f>
        <v>2</v>
      </c>
      <c r="L38" s="27" t="n">
        <f aca="false">I38/G38</f>
        <v>1</v>
      </c>
      <c r="M38" s="28" t="s">
        <v>33</v>
      </c>
      <c r="N38" s="29"/>
    </row>
    <row r="39" customFormat="false" ht="14.15" hidden="false" customHeight="false" outlineLevel="0" collapsed="false">
      <c r="A39" s="22"/>
      <c r="B39" s="22"/>
      <c r="C39" s="22"/>
      <c r="D39" s="23" t="s">
        <v>59</v>
      </c>
      <c r="E39" s="22"/>
      <c r="F39" s="22" t="s">
        <v>32</v>
      </c>
      <c r="G39" s="22" t="n">
        <v>2</v>
      </c>
      <c r="H39" s="24" t="n">
        <f aca="false">G39 * 1.118</f>
        <v>2.236</v>
      </c>
      <c r="I39" s="22" t="n">
        <v>2</v>
      </c>
      <c r="J39" s="25" t="n">
        <v>0</v>
      </c>
      <c r="K39" s="26" t="n">
        <f aca="false">SUM(I39,-J39)</f>
        <v>2</v>
      </c>
      <c r="L39" s="27" t="n">
        <f aca="false">I39/G39</f>
        <v>1</v>
      </c>
      <c r="M39" s="28" t="s">
        <v>33</v>
      </c>
      <c r="N39" s="29"/>
    </row>
    <row r="40" customFormat="false" ht="14.15" hidden="false" customHeight="false" outlineLevel="0" collapsed="false">
      <c r="A40" s="22"/>
      <c r="B40" s="22"/>
      <c r="C40" s="22"/>
      <c r="D40" s="23" t="s">
        <v>60</v>
      </c>
      <c r="E40" s="22"/>
      <c r="F40" s="22" t="s">
        <v>32</v>
      </c>
      <c r="G40" s="22" t="n">
        <v>2</v>
      </c>
      <c r="H40" s="24" t="n">
        <f aca="false">G40 * 1.118</f>
        <v>2.236</v>
      </c>
      <c r="I40" s="22" t="n">
        <v>2</v>
      </c>
      <c r="J40" s="25" t="n">
        <v>0</v>
      </c>
      <c r="K40" s="26" t="n">
        <f aca="false">SUM(I40,-J40)</f>
        <v>2</v>
      </c>
      <c r="L40" s="27" t="n">
        <f aca="false">I40/G40</f>
        <v>1</v>
      </c>
      <c r="M40" s="28" t="s">
        <v>33</v>
      </c>
      <c r="N40" s="29"/>
    </row>
    <row r="41" customFormat="false" ht="14.15" hidden="false" customHeight="false" outlineLevel="0" collapsed="false">
      <c r="A41" s="22"/>
      <c r="B41" s="22"/>
      <c r="C41" s="22"/>
      <c r="D41" s="23" t="s">
        <v>61</v>
      </c>
      <c r="E41" s="22"/>
      <c r="F41" s="22" t="s">
        <v>32</v>
      </c>
      <c r="G41" s="22" t="n">
        <v>2</v>
      </c>
      <c r="H41" s="24" t="n">
        <f aca="false">G41 * 1.118</f>
        <v>2.236</v>
      </c>
      <c r="I41" s="22" t="n">
        <v>2</v>
      </c>
      <c r="J41" s="25" t="n">
        <v>0</v>
      </c>
      <c r="K41" s="26" t="n">
        <f aca="false">SUM(I41,-J41)</f>
        <v>2</v>
      </c>
      <c r="L41" s="27" t="n">
        <f aca="false">I41/G41</f>
        <v>1</v>
      </c>
      <c r="M41" s="28" t="s">
        <v>33</v>
      </c>
      <c r="N41" s="29"/>
    </row>
    <row r="42" customFormat="false" ht="14.15" hidden="false" customHeight="false" outlineLevel="0" collapsed="false">
      <c r="A42" s="22"/>
      <c r="B42" s="22"/>
      <c r="C42" s="22"/>
      <c r="D42" s="23" t="s">
        <v>62</v>
      </c>
      <c r="E42" s="22"/>
      <c r="F42" s="22" t="s">
        <v>32</v>
      </c>
      <c r="G42" s="22" t="n">
        <v>2</v>
      </c>
      <c r="H42" s="24" t="n">
        <f aca="false">G42 * 1.118</f>
        <v>2.236</v>
      </c>
      <c r="I42" s="22" t="n">
        <v>2</v>
      </c>
      <c r="J42" s="25" t="n">
        <v>0</v>
      </c>
      <c r="K42" s="26" t="n">
        <f aca="false">SUM(I42,-J42)</f>
        <v>2</v>
      </c>
      <c r="L42" s="27" t="n">
        <f aca="false">I42/G42</f>
        <v>1</v>
      </c>
      <c r="M42" s="28" t="s">
        <v>33</v>
      </c>
      <c r="N42" s="29"/>
    </row>
    <row r="43" customFormat="false" ht="14.15" hidden="false" customHeight="false" outlineLevel="0" collapsed="false">
      <c r="A43" s="22"/>
      <c r="B43" s="22"/>
      <c r="C43" s="22"/>
      <c r="D43" s="23" t="s">
        <v>63</v>
      </c>
      <c r="E43" s="22"/>
      <c r="F43" s="22" t="s">
        <v>32</v>
      </c>
      <c r="G43" s="22" t="n">
        <v>2</v>
      </c>
      <c r="H43" s="24" t="n">
        <f aca="false">G43 * 1.118</f>
        <v>2.236</v>
      </c>
      <c r="I43" s="22" t="n">
        <v>2</v>
      </c>
      <c r="J43" s="25" t="n">
        <v>0</v>
      </c>
      <c r="K43" s="26" t="n">
        <f aca="false">SUM(I43,-J43)</f>
        <v>2</v>
      </c>
      <c r="L43" s="27" t="n">
        <f aca="false">I43/G43</f>
        <v>1</v>
      </c>
      <c r="M43" s="28" t="s">
        <v>33</v>
      </c>
      <c r="N43" s="29"/>
    </row>
    <row r="44" customFormat="false" ht="14.15" hidden="false" customHeight="false" outlineLevel="0" collapsed="false">
      <c r="A44" s="22"/>
      <c r="B44" s="22"/>
      <c r="C44" s="22"/>
      <c r="D44" s="23" t="s">
        <v>64</v>
      </c>
      <c r="E44" s="22"/>
      <c r="F44" s="22" t="s">
        <v>32</v>
      </c>
      <c r="G44" s="22" t="n">
        <v>2</v>
      </c>
      <c r="H44" s="24" t="n">
        <f aca="false">G44 * 1.118</f>
        <v>2.236</v>
      </c>
      <c r="I44" s="22" t="n">
        <v>2</v>
      </c>
      <c r="J44" s="25" t="n">
        <v>0</v>
      </c>
      <c r="K44" s="26" t="n">
        <f aca="false">SUM(I44,-J44)</f>
        <v>2</v>
      </c>
      <c r="L44" s="27" t="n">
        <f aca="false">I44/G44</f>
        <v>1</v>
      </c>
      <c r="M44" s="28" t="s">
        <v>33</v>
      </c>
      <c r="N44" s="29"/>
    </row>
    <row r="45" customFormat="false" ht="14.15" hidden="false" customHeight="false" outlineLevel="0" collapsed="false">
      <c r="A45" s="22"/>
      <c r="B45" s="22"/>
      <c r="C45" s="22"/>
      <c r="D45" s="23" t="s">
        <v>65</v>
      </c>
      <c r="E45" s="22"/>
      <c r="F45" s="22" t="s">
        <v>32</v>
      </c>
      <c r="G45" s="22" t="n">
        <v>2</v>
      </c>
      <c r="H45" s="24" t="n">
        <f aca="false">G45 * 1.118</f>
        <v>2.236</v>
      </c>
      <c r="I45" s="22" t="n">
        <v>2</v>
      </c>
      <c r="J45" s="25" t="n">
        <v>0</v>
      </c>
      <c r="K45" s="26" t="n">
        <f aca="false">SUM(I45,-J45)</f>
        <v>2</v>
      </c>
      <c r="L45" s="27" t="n">
        <f aca="false">I45/G45</f>
        <v>1</v>
      </c>
      <c r="M45" s="28" t="s">
        <v>33</v>
      </c>
      <c r="N45" s="29"/>
    </row>
    <row r="46" customFormat="false" ht="14.15" hidden="false" customHeight="false" outlineLevel="0" collapsed="false">
      <c r="A46" s="22"/>
      <c r="B46" s="22"/>
      <c r="C46" s="22"/>
      <c r="D46" s="23" t="s">
        <v>66</v>
      </c>
      <c r="E46" s="22"/>
      <c r="F46" s="22" t="s">
        <v>32</v>
      </c>
      <c r="G46" s="22" t="n">
        <v>2</v>
      </c>
      <c r="H46" s="24" t="n">
        <f aca="false">G46 * 1.118</f>
        <v>2.236</v>
      </c>
      <c r="I46" s="22" t="n">
        <v>2</v>
      </c>
      <c r="J46" s="25" t="n">
        <v>0</v>
      </c>
      <c r="K46" s="26" t="n">
        <f aca="false">SUM(I46,-J46)</f>
        <v>2</v>
      </c>
      <c r="L46" s="27" t="n">
        <f aca="false">I46/G46</f>
        <v>1</v>
      </c>
      <c r="M46" s="28" t="s">
        <v>33</v>
      </c>
      <c r="N46" s="29"/>
    </row>
    <row r="47" customFormat="false" ht="103.3" hidden="false" customHeight="true" outlineLevel="0" collapsed="false">
      <c r="A47" s="22"/>
      <c r="B47" s="22" t="s">
        <v>67</v>
      </c>
      <c r="C47" s="22" t="s">
        <v>68</v>
      </c>
      <c r="D47" s="23" t="s">
        <v>69</v>
      </c>
      <c r="E47" s="22" t="s">
        <v>70</v>
      </c>
      <c r="F47" s="22" t="s">
        <v>32</v>
      </c>
      <c r="G47" s="22" t="n">
        <v>24</v>
      </c>
      <c r="H47" s="24" t="n">
        <f aca="false">G47 * 1.04</f>
        <v>24.96</v>
      </c>
      <c r="I47" s="22" t="n">
        <v>24</v>
      </c>
      <c r="J47" s="25" t="n">
        <v>0</v>
      </c>
      <c r="K47" s="26" t="n">
        <f aca="false">SUM(I47,-J47)</f>
        <v>24</v>
      </c>
      <c r="L47" s="27" t="n">
        <f aca="false">I47/G47</f>
        <v>1</v>
      </c>
      <c r="M47" s="28" t="s">
        <v>33</v>
      </c>
      <c r="N47" s="29"/>
    </row>
    <row r="48" customFormat="false" ht="14.15" hidden="false" customHeight="false" outlineLevel="0" collapsed="false">
      <c r="A48" s="22"/>
      <c r="B48" s="22"/>
      <c r="C48" s="22"/>
      <c r="D48" s="23" t="s">
        <v>71</v>
      </c>
      <c r="E48" s="22" t="s">
        <v>72</v>
      </c>
      <c r="F48" s="22" t="s">
        <v>32</v>
      </c>
      <c r="G48" s="22" t="n">
        <v>8</v>
      </c>
      <c r="H48" s="24" t="n">
        <f aca="false">G48 * 1.04</f>
        <v>8.32</v>
      </c>
      <c r="I48" s="22" t="n">
        <v>8</v>
      </c>
      <c r="J48" s="25" t="n">
        <v>0</v>
      </c>
      <c r="K48" s="26" t="n">
        <f aca="false">SUM(I48,-J48)</f>
        <v>8</v>
      </c>
      <c r="L48" s="27" t="n">
        <f aca="false">I48/G48</f>
        <v>1</v>
      </c>
      <c r="M48" s="28" t="s">
        <v>33</v>
      </c>
      <c r="N48" s="29"/>
    </row>
    <row r="49" customFormat="false" ht="27.45" hidden="false" customHeight="true" outlineLevel="0" collapsed="false">
      <c r="A49" s="22"/>
      <c r="B49" s="32" t="s">
        <v>73</v>
      </c>
      <c r="C49" s="32" t="s">
        <v>74</v>
      </c>
      <c r="D49" s="33" t="s">
        <v>75</v>
      </c>
      <c r="E49" s="34"/>
      <c r="F49" s="34" t="s">
        <v>32</v>
      </c>
      <c r="G49" s="34" t="n">
        <v>4</v>
      </c>
      <c r="H49" s="34" t="n">
        <f aca="false">G49 * 1.118</f>
        <v>4.472</v>
      </c>
      <c r="I49" s="34" t="n">
        <v>4</v>
      </c>
      <c r="J49" s="35" t="n">
        <v>0</v>
      </c>
      <c r="K49" s="36" t="n">
        <f aca="false">SUM(I49,-J49)</f>
        <v>4</v>
      </c>
      <c r="L49" s="34" t="n">
        <f aca="false">I49/G49</f>
        <v>1</v>
      </c>
      <c r="M49" s="37" t="s">
        <v>33</v>
      </c>
      <c r="N49" s="38" t="s">
        <v>76</v>
      </c>
    </row>
    <row r="50" customFormat="false" ht="14.15" hidden="false" customHeight="false" outlineLevel="0" collapsed="false">
      <c r="A50" s="22"/>
      <c r="B50" s="32"/>
      <c r="C50" s="32"/>
      <c r="D50" s="23" t="s">
        <v>77</v>
      </c>
      <c r="E50" s="22" t="s">
        <v>78</v>
      </c>
      <c r="F50" s="22" t="s">
        <v>32</v>
      </c>
      <c r="G50" s="22" t="n">
        <v>16</v>
      </c>
      <c r="H50" s="24" t="n">
        <f aca="false">G50 * 1.118</f>
        <v>17.888</v>
      </c>
      <c r="I50" s="22" t="n">
        <v>16</v>
      </c>
      <c r="J50" s="25" t="n">
        <v>0</v>
      </c>
      <c r="K50" s="26" t="n">
        <f aca="false">SUM(I50,-J50)</f>
        <v>16</v>
      </c>
      <c r="L50" s="27" t="n">
        <f aca="false">I50/G50</f>
        <v>1</v>
      </c>
      <c r="M50" s="28" t="s">
        <v>33</v>
      </c>
      <c r="N50" s="29"/>
    </row>
    <row r="51" customFormat="false" ht="26.85" hidden="false" customHeight="false" outlineLevel="0" collapsed="false">
      <c r="A51" s="22"/>
      <c r="B51" s="32"/>
      <c r="C51" s="32"/>
      <c r="D51" s="39" t="s">
        <v>79</v>
      </c>
      <c r="E51" s="40" t="s">
        <v>80</v>
      </c>
      <c r="F51" s="40" t="s">
        <v>32</v>
      </c>
      <c r="G51" s="40" t="n">
        <v>16</v>
      </c>
      <c r="H51" s="40" t="n">
        <f aca="false">G51 * 1.118</f>
        <v>17.888</v>
      </c>
      <c r="I51" s="40" t="n">
        <v>16</v>
      </c>
      <c r="J51" s="41" t="n">
        <v>0</v>
      </c>
      <c r="K51" s="42" t="n">
        <f aca="false">SUM(I51,-J51)</f>
        <v>16</v>
      </c>
      <c r="L51" s="40" t="n">
        <f aca="false">I51/G51</f>
        <v>1</v>
      </c>
      <c r="M51" s="43" t="s">
        <v>33</v>
      </c>
      <c r="N51" s="44" t="s">
        <v>81</v>
      </c>
    </row>
    <row r="52" customFormat="false" ht="14.15" hidden="false" customHeight="true" outlineLevel="0" collapsed="false">
      <c r="A52" s="22"/>
      <c r="B52" s="32" t="s">
        <v>82</v>
      </c>
      <c r="C52" s="32" t="s">
        <v>83</v>
      </c>
      <c r="D52" s="23" t="s">
        <v>84</v>
      </c>
      <c r="E52" s="22" t="s">
        <v>85</v>
      </c>
      <c r="F52" s="22" t="s">
        <v>32</v>
      </c>
      <c r="G52" s="22" t="n">
        <v>16</v>
      </c>
      <c r="H52" s="24" t="n">
        <f aca="false">G52 * 1.118</f>
        <v>17.888</v>
      </c>
      <c r="I52" s="22" t="n">
        <v>16</v>
      </c>
      <c r="J52" s="25" t="n">
        <v>0</v>
      </c>
      <c r="K52" s="26" t="n">
        <f aca="false">SUM(I52,-J52)</f>
        <v>16</v>
      </c>
      <c r="L52" s="27" t="n">
        <f aca="false">I52/G52</f>
        <v>1</v>
      </c>
      <c r="M52" s="28" t="s">
        <v>33</v>
      </c>
      <c r="N52" s="29"/>
    </row>
    <row r="53" customFormat="false" ht="52.2" hidden="false" customHeight="false" outlineLevel="0" collapsed="false">
      <c r="A53" s="22"/>
      <c r="B53" s="32"/>
      <c r="C53" s="32"/>
      <c r="D53" s="23" t="s">
        <v>86</v>
      </c>
      <c r="E53" s="22" t="s">
        <v>87</v>
      </c>
      <c r="F53" s="22" t="s">
        <v>32</v>
      </c>
      <c r="G53" s="22" t="n">
        <v>8</v>
      </c>
      <c r="H53" s="24" t="n">
        <f aca="false">G53 * 1.118</f>
        <v>8.944</v>
      </c>
      <c r="I53" s="22" t="n">
        <v>8</v>
      </c>
      <c r="J53" s="25" t="n">
        <v>0</v>
      </c>
      <c r="K53" s="26" t="n">
        <f aca="false">SUM(I53,-J53)</f>
        <v>8</v>
      </c>
      <c r="L53" s="27" t="n">
        <f aca="false">I53/G53</f>
        <v>1</v>
      </c>
      <c r="M53" s="28" t="s">
        <v>33</v>
      </c>
      <c r="N53" s="29"/>
    </row>
    <row r="54" customFormat="false" ht="52.2" hidden="false" customHeight="false" outlineLevel="0" collapsed="false">
      <c r="A54" s="22"/>
      <c r="B54" s="32"/>
      <c r="C54" s="32"/>
      <c r="D54" s="23" t="s">
        <v>88</v>
      </c>
      <c r="E54" s="22" t="s">
        <v>89</v>
      </c>
      <c r="F54" s="22" t="s">
        <v>32</v>
      </c>
      <c r="G54" s="22" t="n">
        <v>8</v>
      </c>
      <c r="H54" s="24" t="n">
        <f aca="false">G54 * 1.118</f>
        <v>8.944</v>
      </c>
      <c r="I54" s="22" t="n">
        <v>8</v>
      </c>
      <c r="J54" s="25" t="n">
        <v>0</v>
      </c>
      <c r="K54" s="26" t="n">
        <f aca="false">SUM(I54,-J54)</f>
        <v>8</v>
      </c>
      <c r="L54" s="27" t="n">
        <f aca="false">I54/G54</f>
        <v>1</v>
      </c>
      <c r="M54" s="28" t="s">
        <v>33</v>
      </c>
      <c r="N54" s="29"/>
    </row>
    <row r="55" customFormat="false" ht="64.9" hidden="false" customHeight="false" outlineLevel="0" collapsed="false">
      <c r="A55" s="22"/>
      <c r="B55" s="32"/>
      <c r="C55" s="32"/>
      <c r="D55" s="23" t="s">
        <v>90</v>
      </c>
      <c r="E55" s="22" t="s">
        <v>91</v>
      </c>
      <c r="F55" s="22" t="s">
        <v>32</v>
      </c>
      <c r="G55" s="22" t="n">
        <v>8</v>
      </c>
      <c r="H55" s="24" t="n">
        <f aca="false">G55 * 1.118</f>
        <v>8.944</v>
      </c>
      <c r="I55" s="22" t="n">
        <v>8</v>
      </c>
      <c r="J55" s="25" t="n">
        <v>0</v>
      </c>
      <c r="K55" s="26" t="n">
        <f aca="false">SUM(I55,-J55)</f>
        <v>8</v>
      </c>
      <c r="L55" s="27" t="n">
        <f aca="false">I55/G55</f>
        <v>1</v>
      </c>
      <c r="M55" s="28" t="s">
        <v>33</v>
      </c>
      <c r="N55" s="29"/>
    </row>
    <row r="56" customFormat="false" ht="64.9" hidden="false" customHeight="false" outlineLevel="0" collapsed="false">
      <c r="A56" s="22"/>
      <c r="B56" s="32"/>
      <c r="C56" s="32"/>
      <c r="D56" s="23" t="s">
        <v>92</v>
      </c>
      <c r="E56" s="22" t="s">
        <v>93</v>
      </c>
      <c r="F56" s="22" t="s">
        <v>32</v>
      </c>
      <c r="G56" s="22" t="n">
        <v>8</v>
      </c>
      <c r="H56" s="24" t="n">
        <f aca="false">G56 * 1.118</f>
        <v>8.944</v>
      </c>
      <c r="I56" s="22" t="n">
        <v>8</v>
      </c>
      <c r="J56" s="25" t="n">
        <v>0</v>
      </c>
      <c r="K56" s="26" t="n">
        <f aca="false">SUM(I56,-J56)</f>
        <v>8</v>
      </c>
      <c r="L56" s="27" t="n">
        <f aca="false">I56/G56</f>
        <v>1</v>
      </c>
      <c r="M56" s="28" t="s">
        <v>33</v>
      </c>
      <c r="N56" s="29"/>
    </row>
    <row r="57" customFormat="false" ht="39.55" hidden="false" customHeight="false" outlineLevel="0" collapsed="false">
      <c r="A57" s="22"/>
      <c r="B57" s="32"/>
      <c r="C57" s="32"/>
      <c r="D57" s="39" t="s">
        <v>94</v>
      </c>
      <c r="E57" s="40" t="s">
        <v>95</v>
      </c>
      <c r="F57" s="40" t="s">
        <v>32</v>
      </c>
      <c r="G57" s="40" t="n">
        <v>3</v>
      </c>
      <c r="H57" s="40" t="n">
        <f aca="false">G57 * 1.118</f>
        <v>3.354</v>
      </c>
      <c r="I57" s="40" t="n">
        <v>3</v>
      </c>
      <c r="J57" s="41" t="n">
        <v>0</v>
      </c>
      <c r="K57" s="42" t="n">
        <f aca="false">SUM(I57,-J57)</f>
        <v>3</v>
      </c>
      <c r="L57" s="40" t="n">
        <f aca="false">I57/G57</f>
        <v>1</v>
      </c>
      <c r="M57" s="43" t="s">
        <v>33</v>
      </c>
      <c r="N57" s="44" t="s">
        <v>81</v>
      </c>
    </row>
    <row r="58" customFormat="false" ht="39.55" hidden="false" customHeight="false" outlineLevel="0" collapsed="false">
      <c r="A58" s="22"/>
      <c r="B58" s="32"/>
      <c r="C58" s="32"/>
      <c r="D58" s="23" t="s">
        <v>96</v>
      </c>
      <c r="E58" s="22" t="s">
        <v>97</v>
      </c>
      <c r="F58" s="22" t="s">
        <v>32</v>
      </c>
      <c r="G58" s="22" t="n">
        <v>2</v>
      </c>
      <c r="H58" s="24" t="n">
        <f aca="false">G58 * 1.118</f>
        <v>2.236</v>
      </c>
      <c r="I58" s="22" t="n">
        <v>2</v>
      </c>
      <c r="J58" s="25" t="n">
        <v>0</v>
      </c>
      <c r="K58" s="26" t="n">
        <f aca="false">SUM(I58,-J58)</f>
        <v>2</v>
      </c>
      <c r="L58" s="27" t="n">
        <f aca="false">I58/G58</f>
        <v>1</v>
      </c>
      <c r="M58" s="28" t="s">
        <v>33</v>
      </c>
      <c r="N58" s="29"/>
    </row>
    <row r="59" customFormat="false" ht="52.2" hidden="false" customHeight="true" outlineLevel="0" collapsed="false">
      <c r="A59" s="22"/>
      <c r="B59" s="45" t="s">
        <v>98</v>
      </c>
      <c r="C59" s="45" t="s">
        <v>99</v>
      </c>
      <c r="D59" s="46" t="s">
        <v>100</v>
      </c>
      <c r="E59" s="47" t="s">
        <v>101</v>
      </c>
      <c r="F59" s="47" t="s">
        <v>32</v>
      </c>
      <c r="G59" s="47" t="n">
        <v>4</v>
      </c>
      <c r="H59" s="47" t="n">
        <f aca="false">G59 * 1.104</f>
        <v>4.416</v>
      </c>
      <c r="I59" s="47" t="n">
        <v>20</v>
      </c>
      <c r="J59" s="48" t="n">
        <v>0</v>
      </c>
      <c r="K59" s="49" t="n">
        <f aca="false">SUM(I59,-J59)</f>
        <v>20</v>
      </c>
      <c r="L59" s="47" t="n">
        <f aca="false">I59/G59</f>
        <v>5</v>
      </c>
      <c r="M59" s="43" t="s">
        <v>33</v>
      </c>
      <c r="N59" s="44" t="s">
        <v>81</v>
      </c>
    </row>
    <row r="60" customFormat="false" ht="26.85" hidden="false" customHeight="false" outlineLevel="0" collapsed="false">
      <c r="A60" s="22"/>
      <c r="B60" s="45"/>
      <c r="C60" s="45"/>
      <c r="D60" s="50" t="s">
        <v>102</v>
      </c>
      <c r="E60" s="51" t="s">
        <v>103</v>
      </c>
      <c r="F60" s="51" t="s">
        <v>32</v>
      </c>
      <c r="G60" s="51" t="n">
        <v>4</v>
      </c>
      <c r="H60" s="52" t="n">
        <f aca="false">G60 * 1.104</f>
        <v>4.416</v>
      </c>
      <c r="I60" s="51" t="n">
        <v>4</v>
      </c>
      <c r="J60" s="53" t="n">
        <v>0</v>
      </c>
      <c r="K60" s="54" t="n">
        <f aca="false">SUM(I60,-J60)</f>
        <v>4</v>
      </c>
      <c r="L60" s="55" t="n">
        <f aca="false">I60/G60</f>
        <v>1</v>
      </c>
      <c r="M60" s="28" t="s">
        <v>33</v>
      </c>
      <c r="N60" s="29"/>
    </row>
    <row r="61" customFormat="false" ht="39.55" hidden="false" customHeight="false" outlineLevel="0" collapsed="false">
      <c r="A61" s="22"/>
      <c r="B61" s="45"/>
      <c r="C61" s="45"/>
      <c r="D61" s="50" t="s">
        <v>104</v>
      </c>
      <c r="E61" s="51" t="s">
        <v>105</v>
      </c>
      <c r="F61" s="51" t="s">
        <v>32</v>
      </c>
      <c r="G61" s="51" t="n">
        <v>4</v>
      </c>
      <c r="H61" s="52" t="n">
        <f aca="false">G61 * 1.104</f>
        <v>4.416</v>
      </c>
      <c r="I61" s="51" t="n">
        <v>4</v>
      </c>
      <c r="J61" s="53" t="n">
        <v>0</v>
      </c>
      <c r="K61" s="54" t="n">
        <f aca="false">SUM(I61,-J61)</f>
        <v>4</v>
      </c>
      <c r="L61" s="55" t="n">
        <f aca="false">I61/G61</f>
        <v>1</v>
      </c>
      <c r="M61" s="28" t="s">
        <v>33</v>
      </c>
      <c r="N61" s="29"/>
    </row>
    <row r="62" customFormat="false" ht="64.9" hidden="false" customHeight="false" outlineLevel="0" collapsed="false">
      <c r="A62" s="22"/>
      <c r="B62" s="45"/>
      <c r="C62" s="45"/>
      <c r="D62" s="56" t="s">
        <v>106</v>
      </c>
      <c r="E62" s="57" t="s">
        <v>107</v>
      </c>
      <c r="F62" s="57" t="s">
        <v>32</v>
      </c>
      <c r="G62" s="57" t="n">
        <v>2</v>
      </c>
      <c r="H62" s="57" t="n">
        <f aca="false">G62 * 1.104</f>
        <v>2.208</v>
      </c>
      <c r="I62" s="57" t="n">
        <v>8</v>
      </c>
      <c r="J62" s="58" t="n">
        <v>8</v>
      </c>
      <c r="K62" s="59" t="n">
        <f aca="false">SUM(I62,-J62)</f>
        <v>0</v>
      </c>
      <c r="L62" s="57" t="n">
        <f aca="false">I62/G62</f>
        <v>4</v>
      </c>
      <c r="M62" s="60" t="s">
        <v>33</v>
      </c>
      <c r="N62" s="61" t="s">
        <v>108</v>
      </c>
    </row>
    <row r="63" customFormat="false" ht="64.9" hidden="false" customHeight="true" outlineLevel="0" collapsed="false">
      <c r="A63" s="22"/>
      <c r="B63" s="62" t="s">
        <v>109</v>
      </c>
      <c r="C63" s="62" t="s">
        <v>110</v>
      </c>
      <c r="D63" s="56" t="s">
        <v>111</v>
      </c>
      <c r="E63" s="57" t="s">
        <v>112</v>
      </c>
      <c r="F63" s="57" t="s">
        <v>32</v>
      </c>
      <c r="G63" s="57" t="n">
        <v>4</v>
      </c>
      <c r="H63" s="57" t="n">
        <f aca="false">G63 * 1.104</f>
        <v>4.416</v>
      </c>
      <c r="I63" s="57" t="n">
        <v>8</v>
      </c>
      <c r="J63" s="58" t="n">
        <v>8</v>
      </c>
      <c r="K63" s="59" t="n">
        <f aca="false">SUM(I63,-J63)</f>
        <v>0</v>
      </c>
      <c r="L63" s="57" t="n">
        <f aca="false">I63/G63</f>
        <v>2</v>
      </c>
      <c r="M63" s="60" t="s">
        <v>33</v>
      </c>
      <c r="N63" s="61" t="s">
        <v>108</v>
      </c>
    </row>
    <row r="64" customFormat="false" ht="39.55" hidden="false" customHeight="false" outlineLevel="0" collapsed="false">
      <c r="A64" s="22"/>
      <c r="B64" s="62"/>
      <c r="C64" s="62"/>
      <c r="D64" s="56" t="s">
        <v>113</v>
      </c>
      <c r="E64" s="57" t="s">
        <v>114</v>
      </c>
      <c r="F64" s="57" t="s">
        <v>32</v>
      </c>
      <c r="G64" s="57" t="n">
        <v>4</v>
      </c>
      <c r="H64" s="57" t="n">
        <f aca="false">G64 * 1.104</f>
        <v>4.416</v>
      </c>
      <c r="I64" s="57" t="n">
        <v>8</v>
      </c>
      <c r="J64" s="58" t="n">
        <v>8</v>
      </c>
      <c r="K64" s="59" t="n">
        <f aca="false">SUM(I64,-J64)</f>
        <v>0</v>
      </c>
      <c r="L64" s="57" t="n">
        <f aca="false">I64/G64</f>
        <v>2</v>
      </c>
      <c r="M64" s="60" t="s">
        <v>33</v>
      </c>
      <c r="N64" s="61" t="s">
        <v>108</v>
      </c>
    </row>
    <row r="65" customFormat="false" ht="39.55" hidden="false" customHeight="false" outlineLevel="0" collapsed="false">
      <c r="A65" s="22"/>
      <c r="B65" s="62"/>
      <c r="C65" s="62"/>
      <c r="D65" s="56" t="s">
        <v>115</v>
      </c>
      <c r="E65" s="57" t="s">
        <v>116</v>
      </c>
      <c r="F65" s="57" t="s">
        <v>32</v>
      </c>
      <c r="G65" s="57" t="n">
        <v>4</v>
      </c>
      <c r="H65" s="57" t="n">
        <f aca="false">G65 * 1.104</f>
        <v>4.416</v>
      </c>
      <c r="I65" s="57" t="n">
        <v>8</v>
      </c>
      <c r="J65" s="58" t="n">
        <v>8</v>
      </c>
      <c r="K65" s="59" t="n">
        <f aca="false">SUM(I65,-J65)</f>
        <v>0</v>
      </c>
      <c r="L65" s="57" t="n">
        <f aca="false">I65/G65</f>
        <v>2</v>
      </c>
      <c r="M65" s="60" t="s">
        <v>33</v>
      </c>
      <c r="N65" s="61" t="s">
        <v>108</v>
      </c>
    </row>
    <row r="66" customFormat="false" ht="39.55" hidden="false" customHeight="true" outlineLevel="0" collapsed="false">
      <c r="A66" s="22"/>
      <c r="B66" s="63" t="s">
        <v>117</v>
      </c>
      <c r="C66" s="62" t="s">
        <v>118</v>
      </c>
      <c r="D66" s="64" t="s">
        <v>119</v>
      </c>
      <c r="E66" s="51" t="s">
        <v>120</v>
      </c>
      <c r="F66" s="51" t="s">
        <v>32</v>
      </c>
      <c r="G66" s="51" t="n">
        <v>4</v>
      </c>
      <c r="H66" s="52" t="n">
        <f aca="false">G66 * 1.118</f>
        <v>4.472</v>
      </c>
      <c r="I66" s="51" t="n">
        <v>4</v>
      </c>
      <c r="J66" s="53" t="n">
        <v>0</v>
      </c>
      <c r="K66" s="54" t="n">
        <f aca="false">SUM(I66,-J66)</f>
        <v>4</v>
      </c>
      <c r="L66" s="55" t="n">
        <f aca="false">I66/G66</f>
        <v>1</v>
      </c>
      <c r="M66" s="28" t="s">
        <v>33</v>
      </c>
      <c r="N66" s="29"/>
    </row>
    <row r="67" customFormat="false" ht="39.55" hidden="false" customHeight="false" outlineLevel="0" collapsed="false">
      <c r="A67" s="22"/>
      <c r="B67" s="63"/>
      <c r="C67" s="63"/>
      <c r="D67" s="64" t="s">
        <v>121</v>
      </c>
      <c r="E67" s="51" t="s">
        <v>122</v>
      </c>
      <c r="F67" s="51" t="s">
        <v>32</v>
      </c>
      <c r="G67" s="51" t="n">
        <v>4</v>
      </c>
      <c r="H67" s="52" t="n">
        <f aca="false">G67 * 1.118</f>
        <v>4.472</v>
      </c>
      <c r="I67" s="51" t="n">
        <v>4</v>
      </c>
      <c r="J67" s="53" t="n">
        <v>0</v>
      </c>
      <c r="K67" s="54" t="n">
        <f aca="false">SUM(I67,-J67)</f>
        <v>4</v>
      </c>
      <c r="L67" s="55" t="n">
        <f aca="false">I67/G67</f>
        <v>1</v>
      </c>
      <c r="M67" s="28" t="s">
        <v>33</v>
      </c>
      <c r="N67" s="29"/>
    </row>
    <row r="68" customFormat="false" ht="39.55" hidden="false" customHeight="false" outlineLevel="0" collapsed="false">
      <c r="A68" s="22"/>
      <c r="B68" s="63"/>
      <c r="C68" s="63"/>
      <c r="D68" s="64" t="s">
        <v>123</v>
      </c>
      <c r="E68" s="51" t="s">
        <v>124</v>
      </c>
      <c r="F68" s="51" t="s">
        <v>32</v>
      </c>
      <c r="G68" s="51" t="n">
        <v>4</v>
      </c>
      <c r="H68" s="52" t="n">
        <f aca="false">G68 * 1.118</f>
        <v>4.472</v>
      </c>
      <c r="I68" s="51" t="n">
        <v>4</v>
      </c>
      <c r="J68" s="53" t="n">
        <v>0</v>
      </c>
      <c r="K68" s="54" t="n">
        <f aca="false">SUM(I68,-J68)</f>
        <v>4</v>
      </c>
      <c r="L68" s="55" t="n">
        <f aca="false">I68/G68</f>
        <v>1</v>
      </c>
      <c r="M68" s="28" t="s">
        <v>33</v>
      </c>
      <c r="N68" s="29"/>
    </row>
    <row r="69" customFormat="false" ht="39.55" hidden="false" customHeight="false" outlineLevel="0" collapsed="false">
      <c r="A69" s="22"/>
      <c r="B69" s="63"/>
      <c r="C69" s="63"/>
      <c r="D69" s="64" t="s">
        <v>125</v>
      </c>
      <c r="E69" s="51" t="s">
        <v>126</v>
      </c>
      <c r="F69" s="51" t="s">
        <v>32</v>
      </c>
      <c r="G69" s="51" t="n">
        <v>4</v>
      </c>
      <c r="H69" s="52" t="n">
        <f aca="false">G69 * 1.118</f>
        <v>4.472</v>
      </c>
      <c r="I69" s="51" t="n">
        <v>4</v>
      </c>
      <c r="J69" s="53" t="n">
        <v>0</v>
      </c>
      <c r="K69" s="54" t="n">
        <f aca="false">SUM(I69,-J69)</f>
        <v>4</v>
      </c>
      <c r="L69" s="55" t="n">
        <f aca="false">I69/G69</f>
        <v>1</v>
      </c>
      <c r="M69" s="28" t="s">
        <v>33</v>
      </c>
      <c r="N69" s="29"/>
    </row>
    <row r="70" customFormat="false" ht="26.85" hidden="false" customHeight="true" outlineLevel="0" collapsed="false">
      <c r="A70" s="22"/>
      <c r="B70" s="63" t="s">
        <v>127</v>
      </c>
      <c r="C70" s="62" t="s">
        <v>128</v>
      </c>
      <c r="D70" s="64" t="s">
        <v>129</v>
      </c>
      <c r="E70" s="51" t="s">
        <v>130</v>
      </c>
      <c r="F70" s="51" t="s">
        <v>32</v>
      </c>
      <c r="G70" s="51" t="n">
        <v>4</v>
      </c>
      <c r="H70" s="52" t="n">
        <f aca="false">G70 * 1.118</f>
        <v>4.472</v>
      </c>
      <c r="I70" s="51" t="n">
        <v>4</v>
      </c>
      <c r="J70" s="53" t="n">
        <v>0</v>
      </c>
      <c r="K70" s="54" t="n">
        <f aca="false">SUM(I70,-J70)</f>
        <v>4</v>
      </c>
      <c r="L70" s="55" t="n">
        <f aca="false">I70/G70</f>
        <v>1</v>
      </c>
      <c r="M70" s="28" t="s">
        <v>33</v>
      </c>
      <c r="N70" s="29"/>
    </row>
    <row r="71" customFormat="false" ht="64.9" hidden="false" customHeight="false" outlineLevel="0" collapsed="false">
      <c r="A71" s="22"/>
      <c r="B71" s="63"/>
      <c r="C71" s="63"/>
      <c r="D71" s="64" t="s">
        <v>131</v>
      </c>
      <c r="E71" s="51" t="s">
        <v>132</v>
      </c>
      <c r="F71" s="51" t="s">
        <v>32</v>
      </c>
      <c r="G71" s="51" t="n">
        <v>4</v>
      </c>
      <c r="H71" s="52" t="n">
        <f aca="false">G71 * 1.118</f>
        <v>4.472</v>
      </c>
      <c r="I71" s="51" t="n">
        <v>4</v>
      </c>
      <c r="J71" s="53" t="n">
        <v>0</v>
      </c>
      <c r="K71" s="54" t="n">
        <f aca="false">SUM(I71,-J71)</f>
        <v>4</v>
      </c>
      <c r="L71" s="55" t="n">
        <f aca="false">I71/G71</f>
        <v>1</v>
      </c>
      <c r="M71" s="28" t="s">
        <v>33</v>
      </c>
      <c r="N71" s="29"/>
    </row>
    <row r="72" customFormat="false" ht="14.15" hidden="false" customHeight="false" outlineLevel="0" collapsed="false">
      <c r="A72" s="22"/>
      <c r="B72" s="63"/>
      <c r="C72" s="63"/>
      <c r="D72" s="65" t="s">
        <v>133</v>
      </c>
      <c r="E72" s="66"/>
      <c r="F72" s="66" t="s">
        <v>32</v>
      </c>
      <c r="G72" s="66" t="n">
        <v>4</v>
      </c>
      <c r="H72" s="66" t="n">
        <f aca="false">G72 * 1.118</f>
        <v>4.472</v>
      </c>
      <c r="I72" s="66" t="n">
        <v>0</v>
      </c>
      <c r="J72" s="67" t="n">
        <v>0</v>
      </c>
      <c r="K72" s="68" t="n">
        <f aca="false">SUM(I72,-J72)</f>
        <v>0</v>
      </c>
      <c r="L72" s="66" t="n">
        <f aca="false">I72/G72</f>
        <v>0</v>
      </c>
      <c r="M72" s="37" t="s">
        <v>33</v>
      </c>
      <c r="N72" s="38" t="s">
        <v>134</v>
      </c>
    </row>
    <row r="73" customFormat="false" ht="39.55" hidden="false" customHeight="false" outlineLevel="0" collapsed="false">
      <c r="A73" s="22"/>
      <c r="B73" s="63"/>
      <c r="C73" s="63"/>
      <c r="D73" s="64" t="s">
        <v>135</v>
      </c>
      <c r="E73" s="51" t="s">
        <v>136</v>
      </c>
      <c r="F73" s="51" t="s">
        <v>32</v>
      </c>
      <c r="G73" s="51" t="n">
        <v>4</v>
      </c>
      <c r="H73" s="52" t="n">
        <f aca="false">G73 * 1.118</f>
        <v>4.472</v>
      </c>
      <c r="I73" s="51" t="n">
        <v>4</v>
      </c>
      <c r="J73" s="53" t="n">
        <v>0</v>
      </c>
      <c r="K73" s="54" t="n">
        <f aca="false">SUM(I73,-J73)</f>
        <v>4</v>
      </c>
      <c r="L73" s="55" t="n">
        <f aca="false">I73/G73</f>
        <v>1</v>
      </c>
      <c r="M73" s="28" t="s">
        <v>33</v>
      </c>
      <c r="N73" s="29"/>
    </row>
    <row r="74" customFormat="false" ht="26.85" hidden="false" customHeight="true" outlineLevel="0" collapsed="false">
      <c r="A74" s="22"/>
      <c r="B74" s="63" t="s">
        <v>137</v>
      </c>
      <c r="C74" s="62" t="s">
        <v>138</v>
      </c>
      <c r="D74" s="64" t="s">
        <v>139</v>
      </c>
      <c r="E74" s="51" t="s">
        <v>140</v>
      </c>
      <c r="F74" s="51" t="s">
        <v>32</v>
      </c>
      <c r="G74" s="51" t="n">
        <v>4</v>
      </c>
      <c r="H74" s="52" t="n">
        <f aca="false">G74 * 1.118</f>
        <v>4.472</v>
      </c>
      <c r="I74" s="51" t="n">
        <v>4</v>
      </c>
      <c r="J74" s="53" t="n">
        <v>0</v>
      </c>
      <c r="K74" s="54" t="n">
        <f aca="false">SUM(I74,-J74)</f>
        <v>4</v>
      </c>
      <c r="L74" s="55" t="n">
        <f aca="false">I74/G74</f>
        <v>1</v>
      </c>
      <c r="M74" s="28" t="s">
        <v>33</v>
      </c>
      <c r="N74" s="29"/>
    </row>
    <row r="75" customFormat="false" ht="64.9" hidden="false" customHeight="false" outlineLevel="0" collapsed="false">
      <c r="A75" s="22"/>
      <c r="B75" s="63"/>
      <c r="C75" s="63"/>
      <c r="D75" s="64" t="s">
        <v>141</v>
      </c>
      <c r="E75" s="51" t="s">
        <v>142</v>
      </c>
      <c r="F75" s="51" t="s">
        <v>32</v>
      </c>
      <c r="G75" s="51" t="n">
        <v>4</v>
      </c>
      <c r="H75" s="52" t="n">
        <f aca="false">G75 * 1.118</f>
        <v>4.472</v>
      </c>
      <c r="I75" s="51" t="n">
        <v>4</v>
      </c>
      <c r="J75" s="53" t="n">
        <v>0</v>
      </c>
      <c r="K75" s="54" t="n">
        <f aca="false">SUM(I75,-J75)</f>
        <v>4</v>
      </c>
      <c r="L75" s="55" t="n">
        <f aca="false">I75/G75</f>
        <v>1</v>
      </c>
      <c r="M75" s="28" t="s">
        <v>33</v>
      </c>
      <c r="N75" s="29"/>
    </row>
    <row r="76" customFormat="false" ht="52.2" hidden="false" customHeight="false" outlineLevel="0" collapsed="false">
      <c r="A76" s="22"/>
      <c r="B76" s="63"/>
      <c r="C76" s="63"/>
      <c r="D76" s="64" t="s">
        <v>143</v>
      </c>
      <c r="E76" s="51" t="s">
        <v>144</v>
      </c>
      <c r="F76" s="51" t="s">
        <v>32</v>
      </c>
      <c r="G76" s="51" t="n">
        <v>4</v>
      </c>
      <c r="H76" s="52" t="n">
        <f aca="false">G76 * 1.118</f>
        <v>4.472</v>
      </c>
      <c r="I76" s="51" t="n">
        <v>4</v>
      </c>
      <c r="J76" s="53" t="n">
        <v>0</v>
      </c>
      <c r="K76" s="54" t="n">
        <f aca="false">SUM(I76,-J76)</f>
        <v>4</v>
      </c>
      <c r="L76" s="55" t="n">
        <f aca="false">I76/G76</f>
        <v>1</v>
      </c>
      <c r="M76" s="28" t="s">
        <v>33</v>
      </c>
      <c r="N76" s="29"/>
    </row>
    <row r="77" customFormat="false" ht="52.2" hidden="false" customHeight="false" outlineLevel="0" collapsed="false">
      <c r="A77" s="22"/>
      <c r="B77" s="63"/>
      <c r="C77" s="63"/>
      <c r="D77" s="64" t="s">
        <v>145</v>
      </c>
      <c r="E77" s="51" t="s">
        <v>146</v>
      </c>
      <c r="F77" s="51" t="s">
        <v>32</v>
      </c>
      <c r="G77" s="51" t="n">
        <v>4</v>
      </c>
      <c r="H77" s="52" t="n">
        <f aca="false">G77 * 1.118</f>
        <v>4.472</v>
      </c>
      <c r="I77" s="51" t="n">
        <v>4</v>
      </c>
      <c r="J77" s="53" t="n">
        <v>0</v>
      </c>
      <c r="K77" s="54" t="n">
        <f aca="false">SUM(I77,-J77)</f>
        <v>4</v>
      </c>
      <c r="L77" s="55" t="n">
        <f aca="false">I77/G77</f>
        <v>1</v>
      </c>
      <c r="M77" s="28" t="s">
        <v>33</v>
      </c>
      <c r="N77" s="29"/>
    </row>
    <row r="78" customFormat="false" ht="39.55" hidden="false" customHeight="true" outlineLevel="0" collapsed="false">
      <c r="A78" s="22"/>
      <c r="B78" s="63" t="s">
        <v>147</v>
      </c>
      <c r="C78" s="62" t="s">
        <v>148</v>
      </c>
      <c r="D78" s="64" t="s">
        <v>149</v>
      </c>
      <c r="E78" s="51" t="s">
        <v>150</v>
      </c>
      <c r="F78" s="51" t="s">
        <v>32</v>
      </c>
      <c r="G78" s="51" t="n">
        <v>4</v>
      </c>
      <c r="H78" s="52" t="n">
        <f aca="false">G78 * 1.118</f>
        <v>4.472</v>
      </c>
      <c r="I78" s="51" t="n">
        <v>4</v>
      </c>
      <c r="J78" s="53" t="n">
        <v>0</v>
      </c>
      <c r="K78" s="54" t="n">
        <f aca="false">SUM(I78,-J78)</f>
        <v>4</v>
      </c>
      <c r="L78" s="55" t="n">
        <f aca="false">I78/G78</f>
        <v>1</v>
      </c>
      <c r="M78" s="28" t="s">
        <v>33</v>
      </c>
      <c r="N78" s="29"/>
    </row>
    <row r="79" customFormat="false" ht="39.55" hidden="false" customHeight="false" outlineLevel="0" collapsed="false">
      <c r="A79" s="22"/>
      <c r="B79" s="63"/>
      <c r="C79" s="63"/>
      <c r="D79" s="64" t="s">
        <v>151</v>
      </c>
      <c r="E79" s="51" t="s">
        <v>152</v>
      </c>
      <c r="F79" s="51" t="s">
        <v>32</v>
      </c>
      <c r="G79" s="51" t="n">
        <v>4</v>
      </c>
      <c r="H79" s="52" t="n">
        <f aca="false">G79 * 1.118</f>
        <v>4.472</v>
      </c>
      <c r="I79" s="51" t="n">
        <v>4</v>
      </c>
      <c r="J79" s="53" t="n">
        <v>0</v>
      </c>
      <c r="K79" s="54" t="n">
        <f aca="false">SUM(I79,-J79)</f>
        <v>4</v>
      </c>
      <c r="L79" s="55" t="n">
        <f aca="false">I79/G79</f>
        <v>1</v>
      </c>
      <c r="M79" s="28" t="s">
        <v>33</v>
      </c>
      <c r="N79" s="29"/>
    </row>
    <row r="80" customFormat="false" ht="39.55" hidden="false" customHeight="false" outlineLevel="0" collapsed="false">
      <c r="A80" s="22"/>
      <c r="B80" s="63"/>
      <c r="C80" s="63"/>
      <c r="D80" s="64" t="s">
        <v>153</v>
      </c>
      <c r="E80" s="51" t="s">
        <v>154</v>
      </c>
      <c r="F80" s="51" t="s">
        <v>32</v>
      </c>
      <c r="G80" s="51" t="n">
        <v>4</v>
      </c>
      <c r="H80" s="52" t="n">
        <f aca="false">G80 * 1.118</f>
        <v>4.472</v>
      </c>
      <c r="I80" s="51" t="n">
        <v>4</v>
      </c>
      <c r="J80" s="53" t="n">
        <v>0</v>
      </c>
      <c r="K80" s="54" t="n">
        <f aca="false">SUM(I80,-J80)</f>
        <v>4</v>
      </c>
      <c r="L80" s="55" t="n">
        <f aca="false">I80/G80</f>
        <v>1</v>
      </c>
      <c r="M80" s="28" t="s">
        <v>33</v>
      </c>
      <c r="N80" s="29"/>
    </row>
    <row r="81" customFormat="false" ht="39.55" hidden="false" customHeight="false" outlineLevel="0" collapsed="false">
      <c r="A81" s="22"/>
      <c r="B81" s="63"/>
      <c r="C81" s="63"/>
      <c r="D81" s="64" t="s">
        <v>155</v>
      </c>
      <c r="E81" s="51" t="s">
        <v>156</v>
      </c>
      <c r="F81" s="51" t="s">
        <v>32</v>
      </c>
      <c r="G81" s="51" t="n">
        <v>4</v>
      </c>
      <c r="H81" s="52" t="n">
        <f aca="false">G81 * 1.118</f>
        <v>4.472</v>
      </c>
      <c r="I81" s="51" t="n">
        <v>4</v>
      </c>
      <c r="J81" s="53" t="n">
        <v>0</v>
      </c>
      <c r="K81" s="54" t="n">
        <f aca="false">SUM(I81,-J81)</f>
        <v>4</v>
      </c>
      <c r="L81" s="55" t="n">
        <f aca="false">I81/G81</f>
        <v>1</v>
      </c>
      <c r="M81" s="28" t="s">
        <v>33</v>
      </c>
      <c r="N81" s="29"/>
    </row>
    <row r="82" customFormat="false" ht="39.55" hidden="false" customHeight="false" outlineLevel="0" collapsed="false">
      <c r="A82" s="22"/>
      <c r="B82" s="63"/>
      <c r="C82" s="63"/>
      <c r="D82" s="64" t="s">
        <v>157</v>
      </c>
      <c r="E82" s="51" t="s">
        <v>158</v>
      </c>
      <c r="F82" s="51" t="s">
        <v>32</v>
      </c>
      <c r="G82" s="51" t="n">
        <v>4</v>
      </c>
      <c r="H82" s="52" t="n">
        <f aca="false">G82 * 1.118</f>
        <v>4.472</v>
      </c>
      <c r="I82" s="51" t="n">
        <v>4</v>
      </c>
      <c r="J82" s="53" t="n">
        <v>0</v>
      </c>
      <c r="K82" s="54" t="n">
        <f aca="false">SUM(I82,-J82)</f>
        <v>4</v>
      </c>
      <c r="L82" s="55" t="n">
        <f aca="false">I82/G82</f>
        <v>1</v>
      </c>
      <c r="M82" s="28" t="s">
        <v>33</v>
      </c>
      <c r="N82" s="29"/>
    </row>
    <row r="83" customFormat="false" ht="39.55" hidden="false" customHeight="false" outlineLevel="0" collapsed="false">
      <c r="A83" s="22"/>
      <c r="B83" s="63"/>
      <c r="C83" s="63"/>
      <c r="D83" s="64" t="s">
        <v>159</v>
      </c>
      <c r="E83" s="51" t="s">
        <v>160</v>
      </c>
      <c r="F83" s="51" t="s">
        <v>32</v>
      </c>
      <c r="G83" s="51" t="n">
        <v>4</v>
      </c>
      <c r="H83" s="52" t="n">
        <f aca="false">G83 * 1.118</f>
        <v>4.472</v>
      </c>
      <c r="I83" s="51" t="n">
        <v>4</v>
      </c>
      <c r="J83" s="53" t="n">
        <v>0</v>
      </c>
      <c r="K83" s="54" t="n">
        <f aca="false">SUM(I83,-J83)</f>
        <v>4</v>
      </c>
      <c r="L83" s="55" t="n">
        <f aca="false">I83/G83</f>
        <v>1</v>
      </c>
      <c r="M83" s="28" t="s">
        <v>33</v>
      </c>
      <c r="N83" s="29"/>
    </row>
    <row r="84" customFormat="false" ht="39.55" hidden="false" customHeight="false" outlineLevel="0" collapsed="false">
      <c r="A84" s="22"/>
      <c r="B84" s="63"/>
      <c r="C84" s="63"/>
      <c r="D84" s="64" t="s">
        <v>161</v>
      </c>
      <c r="E84" s="51" t="s">
        <v>162</v>
      </c>
      <c r="F84" s="51" t="s">
        <v>32</v>
      </c>
      <c r="G84" s="51" t="n">
        <v>4</v>
      </c>
      <c r="H84" s="52" t="n">
        <f aca="false">G84 * 1.118</f>
        <v>4.472</v>
      </c>
      <c r="I84" s="51" t="n">
        <v>4</v>
      </c>
      <c r="J84" s="53" t="n">
        <v>0</v>
      </c>
      <c r="K84" s="54" t="n">
        <f aca="false">SUM(I84,-J84)</f>
        <v>4</v>
      </c>
      <c r="L84" s="55" t="n">
        <f aca="false">I84/G84</f>
        <v>1</v>
      </c>
      <c r="M84" s="28" t="s">
        <v>33</v>
      </c>
      <c r="N84" s="29"/>
    </row>
    <row r="85" customFormat="false" ht="39.55" hidden="false" customHeight="false" outlineLevel="0" collapsed="false">
      <c r="A85" s="22"/>
      <c r="B85" s="63"/>
      <c r="C85" s="63"/>
      <c r="D85" s="64" t="s">
        <v>163</v>
      </c>
      <c r="E85" s="51" t="s">
        <v>164</v>
      </c>
      <c r="F85" s="51" t="s">
        <v>32</v>
      </c>
      <c r="G85" s="51" t="n">
        <v>4</v>
      </c>
      <c r="H85" s="52" t="n">
        <f aca="false">G85 * 1.118</f>
        <v>4.472</v>
      </c>
      <c r="I85" s="51" t="n">
        <v>4</v>
      </c>
      <c r="J85" s="53" t="n">
        <v>0</v>
      </c>
      <c r="K85" s="54" t="n">
        <f aca="false">SUM(I85,-J85)</f>
        <v>4</v>
      </c>
      <c r="L85" s="55" t="n">
        <f aca="false">I85/G85</f>
        <v>1</v>
      </c>
      <c r="M85" s="28" t="s">
        <v>33</v>
      </c>
      <c r="N85" s="29"/>
    </row>
    <row r="86" customFormat="false" ht="39.55" hidden="false" customHeight="false" outlineLevel="0" collapsed="false">
      <c r="A86" s="22"/>
      <c r="B86" s="63"/>
      <c r="C86" s="63"/>
      <c r="D86" s="64" t="s">
        <v>165</v>
      </c>
      <c r="E86" s="51" t="s">
        <v>166</v>
      </c>
      <c r="F86" s="51" t="s">
        <v>32</v>
      </c>
      <c r="G86" s="51" t="n">
        <v>4</v>
      </c>
      <c r="H86" s="52" t="n">
        <f aca="false">G86 * 1.118</f>
        <v>4.472</v>
      </c>
      <c r="I86" s="51" t="n">
        <v>4</v>
      </c>
      <c r="J86" s="53" t="n">
        <v>0</v>
      </c>
      <c r="K86" s="54" t="n">
        <f aca="false">SUM(I86,-J86)</f>
        <v>4</v>
      </c>
      <c r="L86" s="55" t="n">
        <f aca="false">I86/G86</f>
        <v>1</v>
      </c>
      <c r="M86" s="28" t="s">
        <v>33</v>
      </c>
      <c r="N86" s="29"/>
    </row>
    <row r="87" customFormat="false" ht="39.55" hidden="false" customHeight="false" outlineLevel="0" collapsed="false">
      <c r="A87" s="22"/>
      <c r="B87" s="63"/>
      <c r="C87" s="63"/>
      <c r="D87" s="64" t="s">
        <v>167</v>
      </c>
      <c r="E87" s="51" t="s">
        <v>168</v>
      </c>
      <c r="F87" s="51" t="s">
        <v>32</v>
      </c>
      <c r="G87" s="51" t="n">
        <v>4</v>
      </c>
      <c r="H87" s="52" t="n">
        <f aca="false">G87 * 1.118</f>
        <v>4.472</v>
      </c>
      <c r="I87" s="51" t="n">
        <v>4</v>
      </c>
      <c r="J87" s="53" t="n">
        <v>0</v>
      </c>
      <c r="K87" s="54" t="n">
        <f aca="false">SUM(I87,-J87)</f>
        <v>4</v>
      </c>
      <c r="L87" s="55" t="n">
        <f aca="false">I87/G87</f>
        <v>1</v>
      </c>
      <c r="M87" s="28" t="s">
        <v>33</v>
      </c>
      <c r="N87" s="29"/>
    </row>
    <row r="88" customFormat="false" ht="90.25" hidden="false" customHeight="true" outlineLevel="0" collapsed="false">
      <c r="A88" s="22"/>
      <c r="B88" s="69" t="s">
        <v>169</v>
      </c>
      <c r="C88" s="69" t="s">
        <v>170</v>
      </c>
      <c r="D88" s="70" t="s">
        <v>171</v>
      </c>
      <c r="E88" s="71" t="s">
        <v>172</v>
      </c>
      <c r="F88" s="71" t="s">
        <v>32</v>
      </c>
      <c r="G88" s="71" t="n">
        <v>3.5</v>
      </c>
      <c r="H88" s="71" t="n">
        <f aca="false">G88 * 1.04</f>
        <v>3.64</v>
      </c>
      <c r="I88" s="71" t="n">
        <v>6</v>
      </c>
      <c r="J88" s="72" t="n">
        <v>0</v>
      </c>
      <c r="K88" s="73" t="n">
        <f aca="false">SUM(I88,-J88)</f>
        <v>6</v>
      </c>
      <c r="L88" s="71" t="n">
        <f aca="false">I88/G88</f>
        <v>1.71428571428571</v>
      </c>
      <c r="M88" s="74" t="s">
        <v>33</v>
      </c>
      <c r="N88" s="75" t="s">
        <v>173</v>
      </c>
    </row>
    <row r="89" customFormat="false" ht="64.9" hidden="false" customHeight="false" outlineLevel="0" collapsed="false">
      <c r="A89" s="22"/>
      <c r="B89" s="69"/>
      <c r="C89" s="69"/>
      <c r="D89" s="76" t="s">
        <v>174</v>
      </c>
      <c r="E89" s="22" t="s">
        <v>175</v>
      </c>
      <c r="F89" s="22" t="s">
        <v>32</v>
      </c>
      <c r="G89" s="22" t="n">
        <v>6</v>
      </c>
      <c r="H89" s="24" t="n">
        <f aca="false">G89 * 1.04</f>
        <v>6.24</v>
      </c>
      <c r="I89" s="22" t="n">
        <v>6</v>
      </c>
      <c r="J89" s="25" t="n">
        <v>0</v>
      </c>
      <c r="K89" s="26" t="n">
        <f aca="false">SUM(I89,-J89)</f>
        <v>6</v>
      </c>
      <c r="L89" s="27" t="n">
        <f aca="false">I89/G89</f>
        <v>1</v>
      </c>
      <c r="M89" s="28" t="s">
        <v>33</v>
      </c>
      <c r="N89" s="29"/>
    </row>
    <row r="90" customFormat="false" ht="64.9" hidden="false" customHeight="false" outlineLevel="0" collapsed="false">
      <c r="A90" s="22"/>
      <c r="B90" s="69"/>
      <c r="C90" s="69"/>
      <c r="D90" s="70" t="s">
        <v>176</v>
      </c>
      <c r="E90" s="71" t="s">
        <v>177</v>
      </c>
      <c r="F90" s="71" t="s">
        <v>32</v>
      </c>
      <c r="G90" s="71" t="n">
        <v>3</v>
      </c>
      <c r="H90" s="71" t="n">
        <f aca="false">G90 * 1.04</f>
        <v>3.12</v>
      </c>
      <c r="I90" s="71" t="n">
        <v>6</v>
      </c>
      <c r="J90" s="72" t="n">
        <v>0</v>
      </c>
      <c r="K90" s="73" t="n">
        <f aca="false">SUM(I90,-J90)</f>
        <v>6</v>
      </c>
      <c r="L90" s="71" t="n">
        <f aca="false">I90/G90</f>
        <v>2</v>
      </c>
      <c r="M90" s="74" t="s">
        <v>33</v>
      </c>
      <c r="N90" s="75" t="s">
        <v>173</v>
      </c>
    </row>
    <row r="91" customFormat="false" ht="64.9" hidden="false" customHeight="false" outlineLevel="0" collapsed="false">
      <c r="A91" s="22"/>
      <c r="B91" s="69"/>
      <c r="C91" s="69"/>
      <c r="D91" s="76" t="s">
        <v>178</v>
      </c>
      <c r="E91" s="22" t="s">
        <v>179</v>
      </c>
      <c r="F91" s="22" t="s">
        <v>32</v>
      </c>
      <c r="G91" s="22" t="n">
        <v>4</v>
      </c>
      <c r="H91" s="24" t="n">
        <f aca="false">G91 * 1.04</f>
        <v>4.16</v>
      </c>
      <c r="I91" s="22" t="n">
        <v>4</v>
      </c>
      <c r="J91" s="25" t="n">
        <v>0</v>
      </c>
      <c r="K91" s="26" t="n">
        <f aca="false">SUM(I91,-J91)</f>
        <v>4</v>
      </c>
      <c r="L91" s="27" t="n">
        <f aca="false">I91/G91</f>
        <v>1</v>
      </c>
      <c r="M91" s="28" t="s">
        <v>33</v>
      </c>
      <c r="N91" s="29"/>
    </row>
    <row r="92" customFormat="false" ht="64.9" hidden="false" customHeight="false" outlineLevel="0" collapsed="false">
      <c r="A92" s="22"/>
      <c r="B92" s="69"/>
      <c r="C92" s="69"/>
      <c r="D92" s="70" t="s">
        <v>180</v>
      </c>
      <c r="E92" s="71" t="s">
        <v>181</v>
      </c>
      <c r="F92" s="71" t="s">
        <v>32</v>
      </c>
      <c r="G92" s="71" t="n">
        <v>2</v>
      </c>
      <c r="H92" s="71" t="n">
        <f aca="false">G92 * 1.04</f>
        <v>2.08</v>
      </c>
      <c r="I92" s="71" t="n">
        <v>4</v>
      </c>
      <c r="J92" s="72" t="n">
        <v>0</v>
      </c>
      <c r="K92" s="73" t="n">
        <f aca="false">SUM(I92,-J92)</f>
        <v>4</v>
      </c>
      <c r="L92" s="71" t="n">
        <f aca="false">I92/G92</f>
        <v>2</v>
      </c>
      <c r="M92" s="74" t="s">
        <v>33</v>
      </c>
      <c r="N92" s="75" t="s">
        <v>173</v>
      </c>
    </row>
    <row r="93" customFormat="false" ht="39.55" hidden="false" customHeight="false" outlineLevel="0" collapsed="false">
      <c r="A93" s="22"/>
      <c r="B93" s="69"/>
      <c r="C93" s="69"/>
      <c r="D93" s="76" t="s">
        <v>182</v>
      </c>
      <c r="E93" s="22" t="s">
        <v>175</v>
      </c>
      <c r="F93" s="22" t="s">
        <v>32</v>
      </c>
      <c r="G93" s="22" t="n">
        <v>40</v>
      </c>
      <c r="H93" s="24" t="n">
        <f aca="false">G93 * 1.04</f>
        <v>41.6</v>
      </c>
      <c r="I93" s="22" t="n">
        <v>40</v>
      </c>
      <c r="J93" s="25" t="n">
        <v>0</v>
      </c>
      <c r="K93" s="26" t="n">
        <f aca="false">SUM(I93,-J93)</f>
        <v>40</v>
      </c>
      <c r="L93" s="27" t="n">
        <f aca="false">I93/G93</f>
        <v>1</v>
      </c>
      <c r="M93" s="28" t="s">
        <v>33</v>
      </c>
      <c r="N93" s="29"/>
    </row>
    <row r="94" customFormat="false" ht="90.25" hidden="false" customHeight="false" outlineLevel="0" collapsed="false">
      <c r="A94" s="22"/>
      <c r="B94" s="69"/>
      <c r="C94" s="69"/>
      <c r="D94" s="76" t="s">
        <v>183</v>
      </c>
      <c r="E94" s="22" t="s">
        <v>184</v>
      </c>
      <c r="F94" s="22" t="s">
        <v>32</v>
      </c>
      <c r="G94" s="22" t="n">
        <v>16</v>
      </c>
      <c r="H94" s="24" t="n">
        <f aca="false">G94 * 1.04</f>
        <v>16.64</v>
      </c>
      <c r="I94" s="22" t="n">
        <v>4</v>
      </c>
      <c r="J94" s="25" t="n">
        <v>0</v>
      </c>
      <c r="K94" s="26" t="n">
        <f aca="false">SUM(I94,-J94)</f>
        <v>4</v>
      </c>
      <c r="L94" s="27" t="n">
        <f aca="false">I94/G94</f>
        <v>0.25</v>
      </c>
      <c r="M94" s="28" t="s">
        <v>33</v>
      </c>
      <c r="N94" s="29"/>
    </row>
    <row r="95" customFormat="false" ht="77.6" hidden="false" customHeight="false" outlineLevel="0" collapsed="false">
      <c r="A95" s="22"/>
      <c r="B95" s="69"/>
      <c r="C95" s="69"/>
      <c r="D95" s="76" t="s">
        <v>185</v>
      </c>
      <c r="E95" s="22" t="s">
        <v>186</v>
      </c>
      <c r="F95" s="22" t="s">
        <v>32</v>
      </c>
      <c r="G95" s="22" t="n">
        <v>16</v>
      </c>
      <c r="H95" s="24" t="n">
        <f aca="false">G95 * 1.04</f>
        <v>16.64</v>
      </c>
      <c r="I95" s="22" t="n">
        <v>4</v>
      </c>
      <c r="J95" s="25" t="n">
        <v>0</v>
      </c>
      <c r="K95" s="26" t="n">
        <f aca="false">SUM(I95,-J95)</f>
        <v>4</v>
      </c>
      <c r="L95" s="27" t="n">
        <f aca="false">I95/G95</f>
        <v>0.25</v>
      </c>
      <c r="M95" s="28" t="s">
        <v>33</v>
      </c>
      <c r="N95" s="29"/>
    </row>
    <row r="96" customFormat="false" ht="16.35" hidden="false" customHeight="true" outlineLevel="0" collapsed="false">
      <c r="A96" s="77" t="s">
        <v>187</v>
      </c>
      <c r="B96" s="78"/>
      <c r="C96" s="78"/>
      <c r="D96" s="79"/>
      <c r="E96" s="78"/>
      <c r="F96" s="80"/>
      <c r="G96" s="80" t="n">
        <f aca="false">SUM(G13:G95)</f>
        <v>393.5</v>
      </c>
      <c r="H96" s="80" t="n">
        <f aca="false">SUM(H13:H95)</f>
        <v>430.014</v>
      </c>
      <c r="I96" s="80" t="n">
        <f aca="false">SUM(I13:I95)</f>
        <v>407</v>
      </c>
      <c r="J96" s="80" t="n">
        <f aca="false">SUM(J13:J95)</f>
        <v>32</v>
      </c>
      <c r="K96" s="81" t="n">
        <f aca="false">SUM(K13:K95)</f>
        <v>375</v>
      </c>
      <c r="L96" s="80" t="n">
        <f aca="false">AVERAGE(L13:L95)</f>
        <v>1.12306368330465</v>
      </c>
      <c r="M96" s="82"/>
      <c r="N96" s="79"/>
    </row>
    <row r="97" customFormat="false" ht="48" hidden="false" customHeight="true" outlineLevel="0" collapsed="false">
      <c r="A97" s="83" t="s">
        <v>188</v>
      </c>
      <c r="B97" s="78"/>
      <c r="C97" s="78"/>
      <c r="D97" s="79"/>
      <c r="E97" s="78"/>
      <c r="F97" s="80"/>
      <c r="G97" s="80" t="n">
        <f aca="false">SUM(G13:G95)</f>
        <v>393.5</v>
      </c>
      <c r="H97" s="80" t="n">
        <f aca="false">SUM(H13:H95)</f>
        <v>430.014</v>
      </c>
      <c r="I97" s="80" t="n">
        <f aca="false">SUM(I13:I95)</f>
        <v>407</v>
      </c>
      <c r="J97" s="80" t="n">
        <f aca="false">SUM(J13:J95)</f>
        <v>32</v>
      </c>
      <c r="K97" s="81" t="n">
        <f aca="false">SUM(K13:K95)</f>
        <v>375</v>
      </c>
      <c r="L97" s="80" t="n">
        <f aca="false">AVERAGE(L13:L95)</f>
        <v>1.12306368330465</v>
      </c>
      <c r="M97" s="82"/>
      <c r="N97" s="79"/>
    </row>
    <row r="98" customFormat="false" ht="13.8" hidden="false" customHeight="false" outlineLevel="0" collapsed="false">
      <c r="B98" s="0"/>
      <c r="C98" s="0"/>
      <c r="D98" s="84"/>
      <c r="E98" s="0"/>
      <c r="F98" s="0"/>
      <c r="K98" s="0"/>
      <c r="M98" s="0"/>
      <c r="N98" s="84"/>
    </row>
    <row r="99" customFormat="false" ht="31.65" hidden="false" customHeight="false" outlineLevel="0" collapsed="false">
      <c r="B99" s="85" t="s">
        <v>189</v>
      </c>
      <c r="C99" s="0"/>
      <c r="D99" s="84"/>
      <c r="E99" s="0"/>
      <c r="F99" s="0"/>
      <c r="K99" s="86" t="s">
        <v>190</v>
      </c>
      <c r="M99" s="87"/>
      <c r="N99" s="85" t="s">
        <v>191</v>
      </c>
    </row>
    <row r="100" customFormat="false" ht="31.65" hidden="false" customHeight="false" outlineLevel="0" collapsed="false">
      <c r="B100" s="84"/>
      <c r="C100" s="0"/>
      <c r="D100" s="84"/>
      <c r="E100" s="0"/>
      <c r="F100" s="0"/>
      <c r="K100" s="0"/>
      <c r="M100" s="88"/>
      <c r="N100" s="85" t="s">
        <v>192</v>
      </c>
    </row>
    <row r="101" customFormat="false" ht="61.65" hidden="false" customHeight="false" outlineLevel="0" collapsed="false">
      <c r="B101" s="85" t="s">
        <v>193</v>
      </c>
      <c r="C101" s="5"/>
      <c r="D101" s="85" t="s">
        <v>194</v>
      </c>
      <c r="E101" s="0"/>
      <c r="F101" s="0"/>
      <c r="K101" s="0"/>
      <c r="M101" s="89"/>
      <c r="N101" s="0" t="s">
        <v>195</v>
      </c>
    </row>
    <row r="102" customFormat="false" ht="31.65" hidden="false" customHeight="false" outlineLevel="0" collapsed="false">
      <c r="B102" s="5"/>
      <c r="C102" s="5"/>
      <c r="D102" s="90"/>
      <c r="E102" s="91"/>
      <c r="F102" s="5"/>
      <c r="K102" s="86" t="s">
        <v>196</v>
      </c>
      <c r="M102" s="7"/>
      <c r="N102" s="85" t="s">
        <v>197</v>
      </c>
    </row>
    <row r="103" customFormat="false" ht="31.65" hidden="false" customHeight="false" outlineLevel="0" collapsed="false">
      <c r="D103" s="92"/>
      <c r="E103" s="93"/>
      <c r="F103" s="94"/>
      <c r="K103" s="86" t="s">
        <v>198</v>
      </c>
      <c r="M103" s="7"/>
      <c r="N103" s="0" t="s">
        <v>199</v>
      </c>
    </row>
    <row r="104" customFormat="false" ht="31.65" hidden="false" customHeight="false" outlineLevel="0" collapsed="false">
      <c r="D104" s="95"/>
      <c r="E104" s="93"/>
      <c r="F104" s="94"/>
      <c r="M104" s="7"/>
      <c r="N104" s="85" t="s">
        <v>200</v>
      </c>
    </row>
    <row r="105" customFormat="false" ht="31.65" hidden="false" customHeight="false" outlineLevel="0" collapsed="false">
      <c r="D105" s="92"/>
      <c r="E105" s="93"/>
      <c r="F105" s="94"/>
      <c r="M105" s="7"/>
      <c r="N105" s="0" t="s">
        <v>201</v>
      </c>
    </row>
    <row r="106" customFormat="false" ht="31.65" hidden="false" customHeight="false" outlineLevel="0" collapsed="false">
      <c r="D106" s="5"/>
      <c r="E106" s="91"/>
      <c r="F106" s="5"/>
      <c r="M106" s="7"/>
      <c r="N106" s="85" t="s">
        <v>202</v>
      </c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2:N96"/>
  <mergeCells count="23">
    <mergeCell ref="A13:A95"/>
    <mergeCell ref="B13:B46"/>
    <mergeCell ref="C13:C46"/>
    <mergeCell ref="B47:B48"/>
    <mergeCell ref="C47:C48"/>
    <mergeCell ref="B49:B51"/>
    <mergeCell ref="C49:C51"/>
    <mergeCell ref="B52:B58"/>
    <mergeCell ref="C52:C58"/>
    <mergeCell ref="B59:B62"/>
    <mergeCell ref="C59:C62"/>
    <mergeCell ref="B63:B65"/>
    <mergeCell ref="C63:C65"/>
    <mergeCell ref="B66:B69"/>
    <mergeCell ref="C66:C69"/>
    <mergeCell ref="B70:B73"/>
    <mergeCell ref="C70:C73"/>
    <mergeCell ref="B74:B77"/>
    <mergeCell ref="C74:C77"/>
    <mergeCell ref="B78:B87"/>
    <mergeCell ref="C78:C87"/>
    <mergeCell ref="B88:B95"/>
    <mergeCell ref="C88:C95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3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36" activeCellId="0" sqref="C36"/>
    </sheetView>
  </sheetViews>
  <sheetFormatPr defaultRowHeight="16.5"/>
  <cols>
    <col collapsed="false" hidden="false" max="1" min="1" style="0" width="28.4460093896714"/>
    <col collapsed="false" hidden="false" max="2" min="2" style="0" width="44.4694835680751"/>
    <col collapsed="false" hidden="false" max="3" min="3" style="0" width="51.5492957746479"/>
  </cols>
  <sheetData>
    <row r="1" customFormat="false" ht="16.5" hidden="false" customHeight="false" outlineLevel="0" collapsed="false">
      <c r="A1" s="6" t="s">
        <v>0</v>
      </c>
      <c r="B1" s="6" t="s">
        <v>203</v>
      </c>
      <c r="C1" s="6" t="s">
        <v>204</v>
      </c>
    </row>
    <row r="2" customFormat="false" ht="16.4" hidden="false" customHeight="false" outlineLevel="0" collapsed="false">
      <c r="A2" s="96" t="s">
        <v>10</v>
      </c>
      <c r="B2" s="97" t="n">
        <f aca="false">DATE(2016,3,2)</f>
        <v>42431</v>
      </c>
      <c r="C2" s="98"/>
    </row>
    <row r="3" customFormat="false" ht="16.4" hidden="false" customHeight="false" outlineLevel="0" collapsed="false">
      <c r="A3" s="96" t="s">
        <v>205</v>
      </c>
      <c r="B3" s="97" t="n">
        <f aca="false">DATE(2016,3,2)</f>
        <v>42431</v>
      </c>
      <c r="C3" s="98"/>
    </row>
    <row r="4" customFormat="false" ht="16.4" hidden="false" customHeight="false" outlineLevel="0" collapsed="false">
      <c r="A4" s="8"/>
      <c r="B4" s="99" t="n">
        <f aca="false">DATE(2016,1,1)</f>
        <v>42370</v>
      </c>
      <c r="C4" s="100" t="s">
        <v>206</v>
      </c>
    </row>
    <row r="5" customFormat="false" ht="16.4" hidden="false" customHeight="false" outlineLevel="0" collapsed="false">
      <c r="A5" s="8"/>
      <c r="B5" s="99" t="n">
        <f aca="false">DATE(2016,1,2)</f>
        <v>42371</v>
      </c>
      <c r="C5" s="100" t="s">
        <v>207</v>
      </c>
    </row>
    <row r="6" customFormat="false" ht="16.4" hidden="false" customHeight="false" outlineLevel="0" collapsed="false">
      <c r="A6" s="8"/>
      <c r="B6" s="99" t="n">
        <f aca="false">DATE(2016,1,3)</f>
        <v>42372</v>
      </c>
      <c r="C6" s="100" t="s">
        <v>208</v>
      </c>
    </row>
    <row r="7" customFormat="false" ht="16.4" hidden="false" customHeight="false" outlineLevel="0" collapsed="false">
      <c r="A7" s="8"/>
      <c r="B7" s="99" t="n">
        <f aca="false">DATE(2016,1,9)</f>
        <v>42378</v>
      </c>
      <c r="C7" s="100" t="s">
        <v>207</v>
      </c>
    </row>
    <row r="8" customFormat="false" ht="16.4" hidden="false" customHeight="false" outlineLevel="0" collapsed="false">
      <c r="A8" s="8"/>
      <c r="B8" s="99" t="n">
        <f aca="false">DATE(2016,1,10)</f>
        <v>42379</v>
      </c>
      <c r="C8" s="100" t="s">
        <v>208</v>
      </c>
    </row>
    <row r="9" customFormat="false" ht="16.4" hidden="false" customHeight="false" outlineLevel="0" collapsed="false">
      <c r="A9" s="8"/>
      <c r="B9" s="99" t="n">
        <f aca="false">DATE(2016,1,16)</f>
        <v>42385</v>
      </c>
      <c r="C9" s="100" t="s">
        <v>207</v>
      </c>
    </row>
    <row r="10" customFormat="false" ht="16.4" hidden="false" customHeight="false" outlineLevel="0" collapsed="false">
      <c r="A10" s="8"/>
      <c r="B10" s="99" t="n">
        <f aca="false">DATE(2016,1,17)</f>
        <v>42386</v>
      </c>
      <c r="C10" s="100" t="s">
        <v>208</v>
      </c>
    </row>
    <row r="11" customFormat="false" ht="16.4" hidden="false" customHeight="false" outlineLevel="0" collapsed="false">
      <c r="A11" s="8"/>
      <c r="B11" s="99" t="n">
        <f aca="false">DATE(2016,1,23)</f>
        <v>42392</v>
      </c>
      <c r="C11" s="100" t="s">
        <v>207</v>
      </c>
    </row>
    <row r="12" customFormat="false" ht="16.4" hidden="false" customHeight="false" outlineLevel="0" collapsed="false">
      <c r="A12" s="8"/>
      <c r="B12" s="99" t="n">
        <f aca="false">DATE(2016,1,24)</f>
        <v>42393</v>
      </c>
      <c r="C12" s="100" t="s">
        <v>208</v>
      </c>
    </row>
    <row r="13" customFormat="false" ht="16.4" hidden="false" customHeight="false" outlineLevel="0" collapsed="false">
      <c r="A13" s="8"/>
      <c r="B13" s="99" t="n">
        <f aca="false">DATE(2016,1,27)</f>
        <v>42396</v>
      </c>
      <c r="C13" s="100" t="s">
        <v>209</v>
      </c>
    </row>
    <row r="14" customFormat="false" ht="16.4" hidden="false" customHeight="false" outlineLevel="0" collapsed="false">
      <c r="A14" s="8"/>
      <c r="B14" s="99" t="n">
        <f aca="false">DATE(2016,1,30)</f>
        <v>42399</v>
      </c>
      <c r="C14" s="100" t="s">
        <v>207</v>
      </c>
    </row>
    <row r="15" customFormat="false" ht="16.4" hidden="false" customHeight="false" outlineLevel="0" collapsed="false">
      <c r="A15" s="8"/>
      <c r="B15" s="99" t="n">
        <f aca="false">DATE(2016,1,31)</f>
        <v>42400</v>
      </c>
      <c r="C15" s="100" t="s">
        <v>208</v>
      </c>
    </row>
    <row r="16" customFormat="false" ht="16.4" hidden="false" customHeight="false" outlineLevel="0" collapsed="false">
      <c r="A16" s="8"/>
      <c r="B16" s="99" t="n">
        <f aca="false">DATE(2016,2,2)</f>
        <v>42402</v>
      </c>
      <c r="C16" s="100" t="s">
        <v>210</v>
      </c>
    </row>
    <row r="17" customFormat="false" ht="16.4" hidden="false" customHeight="false" outlineLevel="0" collapsed="false">
      <c r="A17" s="8"/>
      <c r="B17" s="99" t="n">
        <f aca="false">DATE(2016,2,6)</f>
        <v>42406</v>
      </c>
      <c r="C17" s="100" t="s">
        <v>207</v>
      </c>
    </row>
    <row r="18" customFormat="false" ht="16.4" hidden="false" customHeight="false" outlineLevel="0" collapsed="false">
      <c r="A18" s="8"/>
      <c r="B18" s="99" t="n">
        <f aca="false">DATE(2016,2,7)</f>
        <v>42407</v>
      </c>
      <c r="C18" s="100" t="s">
        <v>211</v>
      </c>
    </row>
    <row r="19" customFormat="false" ht="16.4" hidden="false" customHeight="false" outlineLevel="0" collapsed="false">
      <c r="A19" s="8"/>
      <c r="B19" s="99" t="n">
        <f aca="false">DATE(2016,2,8)</f>
        <v>42408</v>
      </c>
      <c r="C19" s="100" t="s">
        <v>212</v>
      </c>
    </row>
    <row r="20" customFormat="false" ht="16.4" hidden="false" customHeight="false" outlineLevel="0" collapsed="false">
      <c r="A20" s="8"/>
      <c r="B20" s="99" t="n">
        <f aca="false">DATE(2016,2,9)</f>
        <v>42409</v>
      </c>
      <c r="C20" s="100" t="s">
        <v>213</v>
      </c>
    </row>
    <row r="21" customFormat="false" ht="16.4" hidden="false" customHeight="false" outlineLevel="0" collapsed="false">
      <c r="A21" s="8"/>
      <c r="B21" s="99" t="n">
        <f aca="false">DATE(2016,2,10)</f>
        <v>42410</v>
      </c>
      <c r="C21" s="100" t="s">
        <v>214</v>
      </c>
    </row>
    <row r="22" customFormat="false" ht="16.4" hidden="false" customHeight="false" outlineLevel="0" collapsed="false">
      <c r="A22" s="8"/>
      <c r="B22" s="99" t="n">
        <f aca="false">DATE(2016,2,13)</f>
        <v>42413</v>
      </c>
      <c r="C22" s="100" t="s">
        <v>207</v>
      </c>
    </row>
    <row r="23" customFormat="false" ht="16.4" hidden="false" customHeight="false" outlineLevel="0" collapsed="false">
      <c r="A23" s="8"/>
      <c r="B23" s="99" t="n">
        <f aca="false">DATE(2016,2,14)</f>
        <v>42414</v>
      </c>
      <c r="C23" s="100" t="s">
        <v>208</v>
      </c>
    </row>
    <row r="24" customFormat="false" ht="16.4" hidden="false" customHeight="false" outlineLevel="0" collapsed="false">
      <c r="A24" s="8"/>
      <c r="B24" s="99" t="n">
        <f aca="false">DATE(2016,2,20)</f>
        <v>42420</v>
      </c>
      <c r="C24" s="100" t="s">
        <v>207</v>
      </c>
    </row>
    <row r="25" customFormat="false" ht="16.4" hidden="false" customHeight="false" outlineLevel="0" collapsed="false">
      <c r="A25" s="8"/>
      <c r="B25" s="99" t="n">
        <f aca="false">DATE(2016,2,21)</f>
        <v>42421</v>
      </c>
      <c r="C25" s="100" t="s">
        <v>208</v>
      </c>
    </row>
    <row r="26" customFormat="false" ht="16.4" hidden="false" customHeight="false" outlineLevel="0" collapsed="false">
      <c r="A26" s="8"/>
      <c r="B26" s="99" t="n">
        <f aca="false">DATE(2016,2,27)</f>
        <v>42427</v>
      </c>
      <c r="C26" s="100" t="s">
        <v>207</v>
      </c>
    </row>
    <row r="27" customFormat="false" ht="16.4" hidden="false" customHeight="false" outlineLevel="0" collapsed="false">
      <c r="A27" s="8"/>
      <c r="B27" s="99" t="n">
        <f aca="false">DATE(2016,2,28)</f>
        <v>42428</v>
      </c>
      <c r="C27" s="100" t="s">
        <v>208</v>
      </c>
    </row>
    <row r="28" customFormat="false" ht="16.4" hidden="false" customHeight="false" outlineLevel="0" collapsed="false">
      <c r="A28" s="8"/>
      <c r="B28" s="99" t="n">
        <f aca="false">DATE(2016,3,1)</f>
        <v>42430</v>
      </c>
      <c r="C28" s="100" t="s">
        <v>215</v>
      </c>
    </row>
    <row r="29" customFormat="false" ht="16.45" hidden="false" customHeight="false" outlineLevel="0" collapsed="false">
      <c r="A29" s="8"/>
      <c r="B29" s="99" t="n">
        <f aca="false">DATE(2016,3,3)</f>
        <v>42432</v>
      </c>
      <c r="C29" s="100" t="s">
        <v>216</v>
      </c>
    </row>
    <row r="30" customFormat="false" ht="16.4" hidden="false" customHeight="false" outlineLevel="0" collapsed="false">
      <c r="A30" s="8"/>
      <c r="B30" s="99" t="n">
        <f aca="false">DATE(2016,3,5)</f>
        <v>42434</v>
      </c>
      <c r="C30" s="100" t="s">
        <v>207</v>
      </c>
    </row>
    <row r="31" customFormat="false" ht="16.4" hidden="false" customHeight="false" outlineLevel="0" collapsed="false">
      <c r="A31" s="8"/>
      <c r="B31" s="99" t="n">
        <f aca="false">DATE(2016,3,6)</f>
        <v>42435</v>
      </c>
      <c r="C31" s="100" t="s">
        <v>208</v>
      </c>
    </row>
    <row r="32" customFormat="false" ht="16.4" hidden="false" customHeight="false" outlineLevel="0" collapsed="false">
      <c r="A32" s="8"/>
      <c r="B32" s="99" t="n">
        <f aca="false">DATE(2016,3,12)</f>
        <v>42441</v>
      </c>
      <c r="C32" s="100" t="s">
        <v>207</v>
      </c>
    </row>
    <row r="33" customFormat="false" ht="16.4" hidden="false" customHeight="false" outlineLevel="0" collapsed="false">
      <c r="A33" s="8"/>
      <c r="B33" s="99" t="n">
        <f aca="false">DATE(2016,3,13)</f>
        <v>42442</v>
      </c>
      <c r="C33" s="100" t="s">
        <v>208</v>
      </c>
    </row>
    <row r="34" customFormat="false" ht="16.4" hidden="false" customHeight="false" outlineLevel="0" collapsed="false">
      <c r="A34" s="8"/>
      <c r="B34" s="99" t="n">
        <f aca="false">DATE(2016,3,19)</f>
        <v>42448</v>
      </c>
      <c r="C34" s="100" t="s">
        <v>207</v>
      </c>
    </row>
    <row r="35" customFormat="false" ht="16.4" hidden="false" customHeight="false" outlineLevel="0" collapsed="false">
      <c r="A35" s="8"/>
      <c r="B35" s="99" t="n">
        <f aca="false">DATE(2016,3,20)</f>
        <v>42449</v>
      </c>
      <c r="C35" s="100" t="s">
        <v>208</v>
      </c>
    </row>
    <row r="36" customFormat="false" ht="16.4" hidden="false" customHeight="false" outlineLevel="0" collapsed="false">
      <c r="A36" s="8"/>
      <c r="B36" s="99" t="n">
        <f aca="false">DATE(2016,3,26)</f>
        <v>42455</v>
      </c>
      <c r="C36" s="100" t="s">
        <v>207</v>
      </c>
    </row>
    <row r="37" customFormat="false" ht="16.4" hidden="false" customHeight="false" outlineLevel="0" collapsed="false">
      <c r="A37" s="8"/>
      <c r="B37" s="99" t="n">
        <f aca="false">DATE(2016,3,27)</f>
        <v>42456</v>
      </c>
      <c r="C37" s="100" t="s">
        <v>208</v>
      </c>
    </row>
    <row r="38" customFormat="false" ht="16.4" hidden="false" customHeight="false" outlineLevel="0" collapsed="false">
      <c r="A38" s="8"/>
      <c r="B38" s="99" t="n">
        <f aca="false">DATE(2016,4,2)</f>
        <v>42462</v>
      </c>
      <c r="C38" s="100" t="s">
        <v>207</v>
      </c>
    </row>
    <row r="39" customFormat="false" ht="16.4" hidden="false" customHeight="false" outlineLevel="0" collapsed="false">
      <c r="A39" s="8"/>
      <c r="B39" s="99" t="n">
        <f aca="false">DATE(2016,4,3)</f>
        <v>42463</v>
      </c>
      <c r="C39" s="100" t="s">
        <v>208</v>
      </c>
    </row>
    <row r="40" customFormat="false" ht="16.4" hidden="false" customHeight="false" outlineLevel="0" collapsed="false">
      <c r="A40" s="8"/>
      <c r="B40" s="99" t="n">
        <f aca="false">DATE(2016,4,9)</f>
        <v>42469</v>
      </c>
      <c r="C40" s="100" t="s">
        <v>207</v>
      </c>
    </row>
    <row r="41" customFormat="false" ht="16.4" hidden="false" customHeight="false" outlineLevel="0" collapsed="false">
      <c r="A41" s="8"/>
      <c r="B41" s="99" t="n">
        <f aca="false">DATE(2016,4,10)</f>
        <v>42470</v>
      </c>
      <c r="C41" s="100" t="s">
        <v>208</v>
      </c>
    </row>
    <row r="42" customFormat="false" ht="16.4" hidden="false" customHeight="false" outlineLevel="0" collapsed="false">
      <c r="A42" s="8"/>
      <c r="B42" s="99" t="n">
        <f aca="false">DATE(2016,4,16)</f>
        <v>42476</v>
      </c>
      <c r="C42" s="100" t="s">
        <v>207</v>
      </c>
    </row>
    <row r="43" customFormat="false" ht="16.4" hidden="false" customHeight="false" outlineLevel="0" collapsed="false">
      <c r="A43" s="8"/>
      <c r="B43" s="99" t="n">
        <f aca="false">DATE(2016,4,17)</f>
        <v>42477</v>
      </c>
      <c r="C43" s="100" t="s">
        <v>208</v>
      </c>
    </row>
    <row r="44" customFormat="false" ht="16.4" hidden="false" customHeight="false" outlineLevel="0" collapsed="false">
      <c r="A44" s="8"/>
      <c r="B44" s="99" t="n">
        <f aca="false">DATE(2016,4,23)</f>
        <v>42483</v>
      </c>
      <c r="C44" s="100" t="s">
        <v>207</v>
      </c>
    </row>
    <row r="45" customFormat="false" ht="16.4" hidden="false" customHeight="false" outlineLevel="0" collapsed="false">
      <c r="A45" s="8"/>
      <c r="B45" s="99" t="n">
        <f aca="false">DATE(2016,4,24)</f>
        <v>42484</v>
      </c>
      <c r="C45" s="100" t="s">
        <v>208</v>
      </c>
    </row>
    <row r="46" customFormat="false" ht="16.4" hidden="false" customHeight="false" outlineLevel="0" collapsed="false">
      <c r="A46" s="8"/>
      <c r="B46" s="99" t="n">
        <f aca="false">DATE(2016,4,30)</f>
        <v>42490</v>
      </c>
      <c r="C46" s="100" t="s">
        <v>207</v>
      </c>
    </row>
    <row r="47" customFormat="false" ht="16.4" hidden="false" customHeight="false" outlineLevel="0" collapsed="false">
      <c r="A47" s="8"/>
      <c r="B47" s="99" t="n">
        <f aca="false">DATE(2016,5,1)</f>
        <v>42491</v>
      </c>
      <c r="C47" s="100" t="s">
        <v>217</v>
      </c>
    </row>
    <row r="48" customFormat="false" ht="16.4" hidden="false" customHeight="false" outlineLevel="0" collapsed="false">
      <c r="A48" s="8"/>
      <c r="B48" s="99" t="n">
        <f aca="false">DATE(2016,5,5)</f>
        <v>42495</v>
      </c>
      <c r="C48" s="100" t="s">
        <v>218</v>
      </c>
    </row>
    <row r="49" customFormat="false" ht="16.4" hidden="false" customHeight="false" outlineLevel="0" collapsed="false">
      <c r="A49" s="8"/>
      <c r="B49" s="99" t="n">
        <f aca="false">DATE(2016,5,7)</f>
        <v>42497</v>
      </c>
      <c r="C49" s="100" t="s">
        <v>207</v>
      </c>
    </row>
    <row r="50" customFormat="false" ht="16.4" hidden="false" customHeight="false" outlineLevel="0" collapsed="false">
      <c r="A50" s="8"/>
      <c r="B50" s="99" t="n">
        <f aca="false">DATE(2016,5,8)</f>
        <v>42498</v>
      </c>
      <c r="C50" s="100" t="s">
        <v>208</v>
      </c>
    </row>
    <row r="51" customFormat="false" ht="16.4" hidden="false" customHeight="false" outlineLevel="0" collapsed="false">
      <c r="A51" s="8"/>
      <c r="B51" s="99" t="n">
        <f aca="false">DATE(2016,5,14)</f>
        <v>42504</v>
      </c>
      <c r="C51" s="100" t="s">
        <v>219</v>
      </c>
    </row>
    <row r="52" customFormat="false" ht="16.4" hidden="false" customHeight="false" outlineLevel="0" collapsed="false">
      <c r="A52" s="8"/>
      <c r="B52" s="99" t="n">
        <f aca="false">DATE(2016,5,15)</f>
        <v>42505</v>
      </c>
      <c r="C52" s="100" t="s">
        <v>208</v>
      </c>
    </row>
    <row r="53" customFormat="false" ht="16.4" hidden="false" customHeight="false" outlineLevel="0" collapsed="false">
      <c r="A53" s="8"/>
      <c r="B53" s="99" t="n">
        <f aca="false">DATE(2016,5,21)</f>
        <v>42511</v>
      </c>
      <c r="C53" s="100" t="s">
        <v>207</v>
      </c>
    </row>
    <row r="54" customFormat="false" ht="16.4" hidden="false" customHeight="false" outlineLevel="0" collapsed="false">
      <c r="A54" s="8"/>
      <c r="B54" s="99" t="n">
        <f aca="false">DATE(2016,5,22)</f>
        <v>42512</v>
      </c>
      <c r="C54" s="100" t="s">
        <v>208</v>
      </c>
    </row>
    <row r="55" customFormat="false" ht="16.4" hidden="false" customHeight="false" outlineLevel="0" collapsed="false">
      <c r="A55" s="8"/>
      <c r="B55" s="99" t="n">
        <f aca="false">DATE(2016,5,28)</f>
        <v>42518</v>
      </c>
      <c r="C55" s="100" t="s">
        <v>207</v>
      </c>
    </row>
    <row r="56" customFormat="false" ht="16.4" hidden="false" customHeight="false" outlineLevel="0" collapsed="false">
      <c r="A56" s="8"/>
      <c r="B56" s="99" t="n">
        <f aca="false">DATE(2016,5,29)</f>
        <v>42519</v>
      </c>
      <c r="C56" s="100" t="s">
        <v>208</v>
      </c>
    </row>
    <row r="57" customFormat="false" ht="16.4" hidden="false" customHeight="false" outlineLevel="0" collapsed="false">
      <c r="A57" s="8"/>
      <c r="B57" s="99" t="n">
        <f aca="false">DATE(2016,6,4)</f>
        <v>42525</v>
      </c>
      <c r="C57" s="100" t="s">
        <v>207</v>
      </c>
    </row>
    <row r="58" customFormat="false" ht="16.4" hidden="false" customHeight="false" outlineLevel="0" collapsed="false">
      <c r="A58" s="8"/>
      <c r="B58" s="99" t="n">
        <f aca="false">DATE(2016,6,5)</f>
        <v>42526</v>
      </c>
      <c r="C58" s="100" t="s">
        <v>208</v>
      </c>
    </row>
    <row r="59" customFormat="false" ht="16.4" hidden="false" customHeight="false" outlineLevel="0" collapsed="false">
      <c r="A59" s="8"/>
      <c r="B59" s="99" t="n">
        <f aca="false">DATE(2016,6,6)</f>
        <v>42527</v>
      </c>
      <c r="C59" s="100" t="s">
        <v>220</v>
      </c>
    </row>
    <row r="60" customFormat="false" ht="16.4" hidden="false" customHeight="false" outlineLevel="0" collapsed="false">
      <c r="A60" s="8"/>
      <c r="B60" s="99" t="n">
        <f aca="false">DATE(2016,6,11)</f>
        <v>42532</v>
      </c>
      <c r="C60" s="100" t="s">
        <v>207</v>
      </c>
    </row>
    <row r="61" customFormat="false" ht="16.4" hidden="false" customHeight="false" outlineLevel="0" collapsed="false">
      <c r="A61" s="8"/>
      <c r="B61" s="99" t="n">
        <f aca="false">DATE(2016,6,12)</f>
        <v>42533</v>
      </c>
      <c r="C61" s="100" t="s">
        <v>208</v>
      </c>
    </row>
    <row r="62" customFormat="false" ht="16.4" hidden="false" customHeight="false" outlineLevel="0" collapsed="false">
      <c r="A62" s="8"/>
      <c r="B62" s="99" t="n">
        <f aca="false">DATE(2016,6,18)</f>
        <v>42539</v>
      </c>
      <c r="C62" s="100" t="s">
        <v>207</v>
      </c>
    </row>
    <row r="63" customFormat="false" ht="16.4" hidden="false" customHeight="false" outlineLevel="0" collapsed="false">
      <c r="A63" s="8"/>
      <c r="B63" s="99" t="n">
        <f aca="false">DATE(2016,6,19)</f>
        <v>42540</v>
      </c>
      <c r="C63" s="100" t="s">
        <v>208</v>
      </c>
    </row>
    <row r="64" customFormat="false" ht="16.4" hidden="false" customHeight="false" outlineLevel="0" collapsed="false">
      <c r="A64" s="8"/>
      <c r="B64" s="99" t="n">
        <f aca="false">DATE(2016,6,25)</f>
        <v>42546</v>
      </c>
      <c r="C64" s="100" t="s">
        <v>207</v>
      </c>
    </row>
    <row r="65" customFormat="false" ht="16.4" hidden="false" customHeight="false" outlineLevel="0" collapsed="false">
      <c r="A65" s="8"/>
      <c r="B65" s="99" t="n">
        <f aca="false">DATE(2016,6,26)</f>
        <v>42547</v>
      </c>
      <c r="C65" s="100" t="s">
        <v>208</v>
      </c>
    </row>
    <row r="66" customFormat="false" ht="16.4" hidden="false" customHeight="false" outlineLevel="0" collapsed="false">
      <c r="A66" s="8"/>
      <c r="B66" s="99" t="n">
        <f aca="false">DATE(2016,7,2)</f>
        <v>42553</v>
      </c>
      <c r="C66" s="100" t="s">
        <v>207</v>
      </c>
    </row>
    <row r="67" customFormat="false" ht="16.4" hidden="false" customHeight="false" outlineLevel="0" collapsed="false">
      <c r="A67" s="8"/>
      <c r="B67" s="99" t="n">
        <f aca="false">DATE(2016,7,3)</f>
        <v>42554</v>
      </c>
      <c r="C67" s="100" t="s">
        <v>208</v>
      </c>
    </row>
    <row r="68" customFormat="false" ht="16.4" hidden="false" customHeight="false" outlineLevel="0" collapsed="false">
      <c r="A68" s="8"/>
      <c r="B68" s="99" t="n">
        <f aca="false">DATE(2016,7,9)</f>
        <v>42560</v>
      </c>
      <c r="C68" s="100" t="s">
        <v>207</v>
      </c>
    </row>
    <row r="69" customFormat="false" ht="16.4" hidden="false" customHeight="false" outlineLevel="0" collapsed="false">
      <c r="A69" s="8"/>
      <c r="B69" s="99" t="n">
        <f aca="false">DATE(2016,7,10)</f>
        <v>42561</v>
      </c>
      <c r="C69" s="100" t="s">
        <v>208</v>
      </c>
    </row>
    <row r="70" customFormat="false" ht="16.4" hidden="false" customHeight="false" outlineLevel="0" collapsed="false">
      <c r="A70" s="8"/>
      <c r="B70" s="99" t="n">
        <f aca="false">DATE(2016,7,16)</f>
        <v>42567</v>
      </c>
      <c r="C70" s="100" t="s">
        <v>207</v>
      </c>
    </row>
    <row r="71" customFormat="false" ht="16.4" hidden="false" customHeight="false" outlineLevel="0" collapsed="false">
      <c r="A71" s="8"/>
      <c r="B71" s="99" t="n">
        <f aca="false">DATE(2016,7,17)</f>
        <v>42568</v>
      </c>
      <c r="C71" s="100" t="s">
        <v>208</v>
      </c>
    </row>
    <row r="72" customFormat="false" ht="16.4" hidden="false" customHeight="false" outlineLevel="0" collapsed="false">
      <c r="A72" s="8"/>
      <c r="B72" s="99" t="n">
        <f aca="false">DATE(2016,7,23)</f>
        <v>42574</v>
      </c>
      <c r="C72" s="100" t="s">
        <v>207</v>
      </c>
    </row>
    <row r="73" customFormat="false" ht="16.4" hidden="false" customHeight="false" outlineLevel="0" collapsed="false">
      <c r="A73" s="8"/>
      <c r="B73" s="99" t="n">
        <f aca="false">DATE(2016,7,24)</f>
        <v>42575</v>
      </c>
      <c r="C73" s="100" t="s">
        <v>208</v>
      </c>
    </row>
    <row r="74" customFormat="false" ht="16.4" hidden="false" customHeight="false" outlineLevel="0" collapsed="false">
      <c r="A74" s="8"/>
      <c r="B74" s="99" t="n">
        <f aca="false">DATE(2016,7,30)</f>
        <v>42581</v>
      </c>
      <c r="C74" s="100" t="s">
        <v>207</v>
      </c>
    </row>
    <row r="75" customFormat="false" ht="16.4" hidden="false" customHeight="false" outlineLevel="0" collapsed="false">
      <c r="A75" s="8"/>
      <c r="B75" s="99" t="n">
        <f aca="false">DATE(2016,7,31)</f>
        <v>42582</v>
      </c>
      <c r="C75" s="100" t="s">
        <v>208</v>
      </c>
    </row>
    <row r="76" customFormat="false" ht="16.4" hidden="false" customHeight="false" outlineLevel="0" collapsed="false">
      <c r="A76" s="8"/>
      <c r="B76" s="99" t="n">
        <f aca="false">DATE(2016,8,6)</f>
        <v>42588</v>
      </c>
      <c r="C76" s="100" t="s">
        <v>207</v>
      </c>
    </row>
    <row r="77" customFormat="false" ht="16.4" hidden="false" customHeight="false" outlineLevel="0" collapsed="false">
      <c r="A77" s="8"/>
      <c r="B77" s="99" t="n">
        <f aca="false">DATE(2016,8,7)</f>
        <v>42589</v>
      </c>
      <c r="C77" s="100" t="s">
        <v>208</v>
      </c>
    </row>
    <row r="78" customFormat="false" ht="16.4" hidden="false" customHeight="false" outlineLevel="0" collapsed="false">
      <c r="A78" s="8"/>
      <c r="B78" s="99" t="n">
        <f aca="false">DATE(2016,8,13)</f>
        <v>42595</v>
      </c>
      <c r="C78" s="100" t="s">
        <v>207</v>
      </c>
    </row>
    <row r="79" customFormat="false" ht="16.4" hidden="false" customHeight="false" outlineLevel="0" collapsed="false">
      <c r="A79" s="8"/>
      <c r="B79" s="99" t="n">
        <f aca="false">DATE(2016,8,14)</f>
        <v>42596</v>
      </c>
      <c r="C79" s="100" t="s">
        <v>208</v>
      </c>
    </row>
    <row r="80" customFormat="false" ht="16.4" hidden="false" customHeight="false" outlineLevel="0" collapsed="false">
      <c r="A80" s="8"/>
      <c r="B80" s="99" t="n">
        <f aca="false">DATE(2016,8,15)</f>
        <v>42597</v>
      </c>
      <c r="C80" s="100" t="s">
        <v>221</v>
      </c>
    </row>
    <row r="81" customFormat="false" ht="16.4" hidden="false" customHeight="false" outlineLevel="0" collapsed="false">
      <c r="A81" s="8"/>
      <c r="B81" s="99" t="n">
        <f aca="false">DATE(2016,8,20)</f>
        <v>42602</v>
      </c>
      <c r="C81" s="100" t="s">
        <v>207</v>
      </c>
    </row>
    <row r="82" customFormat="false" ht="16.4" hidden="false" customHeight="false" outlineLevel="0" collapsed="false">
      <c r="A82" s="8"/>
      <c r="B82" s="99" t="n">
        <f aca="false">DATE(2016,8,21)</f>
        <v>42603</v>
      </c>
      <c r="C82" s="100" t="s">
        <v>208</v>
      </c>
    </row>
    <row r="83" customFormat="false" ht="16.4" hidden="false" customHeight="false" outlineLevel="0" collapsed="false">
      <c r="A83" s="8"/>
      <c r="B83" s="99" t="n">
        <f aca="false">DATE(2016,8,27)</f>
        <v>42609</v>
      </c>
      <c r="C83" s="100" t="s">
        <v>207</v>
      </c>
    </row>
    <row r="84" customFormat="false" ht="16.4" hidden="false" customHeight="false" outlineLevel="0" collapsed="false">
      <c r="A84" s="8"/>
      <c r="B84" s="99" t="n">
        <f aca="false">DATE(2016,8,28)</f>
        <v>42610</v>
      </c>
      <c r="C84" s="100" t="s">
        <v>208</v>
      </c>
    </row>
    <row r="85" customFormat="false" ht="16.4" hidden="false" customHeight="false" outlineLevel="0" collapsed="false">
      <c r="A85" s="8"/>
      <c r="B85" s="99" t="n">
        <f aca="false">DATE(2016,9,3)</f>
        <v>42616</v>
      </c>
      <c r="C85" s="100" t="s">
        <v>207</v>
      </c>
    </row>
    <row r="86" customFormat="false" ht="16.4" hidden="false" customHeight="false" outlineLevel="0" collapsed="false">
      <c r="A86" s="8"/>
      <c r="B86" s="99" t="n">
        <f aca="false">DATE(2016,9,4)</f>
        <v>42617</v>
      </c>
      <c r="C86" s="100" t="s">
        <v>208</v>
      </c>
    </row>
    <row r="87" customFormat="false" ht="16.4" hidden="false" customHeight="false" outlineLevel="0" collapsed="false">
      <c r="A87" s="8"/>
      <c r="B87" s="99" t="n">
        <f aca="false">DATE(2016,9,10)</f>
        <v>42623</v>
      </c>
      <c r="C87" s="100" t="s">
        <v>207</v>
      </c>
    </row>
    <row r="88" customFormat="false" ht="16.4" hidden="false" customHeight="false" outlineLevel="0" collapsed="false">
      <c r="A88" s="8"/>
      <c r="B88" s="99" t="n">
        <f aca="false">DATE(2016,9,11)</f>
        <v>42624</v>
      </c>
      <c r="C88" s="100" t="s">
        <v>208</v>
      </c>
    </row>
    <row r="89" customFormat="false" ht="16.4" hidden="false" customHeight="false" outlineLevel="0" collapsed="false">
      <c r="A89" s="8"/>
      <c r="B89" s="99" t="n">
        <f aca="false">DATE(2016,9,14)</f>
        <v>42627</v>
      </c>
      <c r="C89" s="100" t="s">
        <v>222</v>
      </c>
    </row>
    <row r="90" customFormat="false" ht="16.4" hidden="false" customHeight="false" outlineLevel="0" collapsed="false">
      <c r="A90" s="8"/>
      <c r="B90" s="99" t="n">
        <f aca="false">DATE(2016,9,15)</f>
        <v>42628</v>
      </c>
      <c r="C90" s="100" t="s">
        <v>223</v>
      </c>
    </row>
    <row r="91" customFormat="false" ht="16.4" hidden="false" customHeight="false" outlineLevel="0" collapsed="false">
      <c r="A91" s="8"/>
      <c r="B91" s="99" t="n">
        <f aca="false">DATE(2016,9,16)</f>
        <v>42629</v>
      </c>
      <c r="C91" s="100" t="s">
        <v>222</v>
      </c>
    </row>
    <row r="92" customFormat="false" ht="16.4" hidden="false" customHeight="false" outlineLevel="0" collapsed="false">
      <c r="A92" s="8"/>
      <c r="B92" s="99" t="n">
        <f aca="false">DATE(2016,9,17)</f>
        <v>42630</v>
      </c>
      <c r="C92" s="100" t="s">
        <v>207</v>
      </c>
    </row>
    <row r="93" customFormat="false" ht="16.4" hidden="false" customHeight="false" outlineLevel="0" collapsed="false">
      <c r="A93" s="8"/>
      <c r="B93" s="99" t="n">
        <f aca="false">DATE(2016,9,18)</f>
        <v>42631</v>
      </c>
      <c r="C93" s="100" t="s">
        <v>208</v>
      </c>
    </row>
    <row r="94" customFormat="false" ht="16.4" hidden="false" customHeight="false" outlineLevel="0" collapsed="false">
      <c r="A94" s="8"/>
      <c r="B94" s="99" t="n">
        <f aca="false">DATE(2016,9,24)</f>
        <v>42637</v>
      </c>
      <c r="C94" s="100" t="s">
        <v>207</v>
      </c>
    </row>
    <row r="95" customFormat="false" ht="16.4" hidden="false" customHeight="false" outlineLevel="0" collapsed="false">
      <c r="A95" s="8"/>
      <c r="B95" s="99" t="n">
        <f aca="false">DATE(2016,9,25)</f>
        <v>42638</v>
      </c>
      <c r="C95" s="100" t="s">
        <v>208</v>
      </c>
    </row>
    <row r="96" customFormat="false" ht="16.4" hidden="false" customHeight="false" outlineLevel="0" collapsed="false">
      <c r="A96" s="8"/>
      <c r="B96" s="99" t="n">
        <f aca="false">DATE(2016,10,1)</f>
        <v>42644</v>
      </c>
      <c r="C96" s="100" t="s">
        <v>207</v>
      </c>
    </row>
    <row r="97" customFormat="false" ht="16.4" hidden="false" customHeight="false" outlineLevel="0" collapsed="false">
      <c r="A97" s="8"/>
      <c r="B97" s="99" t="n">
        <f aca="false">DATE(2016,10,2)</f>
        <v>42645</v>
      </c>
      <c r="C97" s="100" t="s">
        <v>208</v>
      </c>
    </row>
    <row r="98" customFormat="false" ht="16.4" hidden="false" customHeight="false" outlineLevel="0" collapsed="false">
      <c r="A98" s="8"/>
      <c r="B98" s="99" t="n">
        <f aca="false">DATE(2016,10,3)</f>
        <v>42646</v>
      </c>
      <c r="C98" s="100" t="s">
        <v>224</v>
      </c>
    </row>
    <row r="99" customFormat="false" ht="16.4" hidden="false" customHeight="false" outlineLevel="0" collapsed="false">
      <c r="A99" s="8"/>
      <c r="B99" s="99" t="n">
        <f aca="false">DATE(2016,10,8)</f>
        <v>42651</v>
      </c>
      <c r="C99" s="100" t="s">
        <v>207</v>
      </c>
    </row>
    <row r="100" customFormat="false" ht="16.4" hidden="false" customHeight="false" outlineLevel="0" collapsed="false">
      <c r="A100" s="8"/>
      <c r="B100" s="99" t="n">
        <f aca="false">DATE(2016,10,9)</f>
        <v>42652</v>
      </c>
      <c r="C100" s="100" t="s">
        <v>208</v>
      </c>
    </row>
    <row r="101" customFormat="false" ht="16.4" hidden="false" customHeight="false" outlineLevel="0" collapsed="false">
      <c r="A101" s="8"/>
      <c r="B101" s="99" t="n">
        <f aca="false">DATE(2016,10,15)</f>
        <v>42658</v>
      </c>
      <c r="C101" s="100" t="s">
        <v>207</v>
      </c>
    </row>
    <row r="102" customFormat="false" ht="16.4" hidden="false" customHeight="false" outlineLevel="0" collapsed="false">
      <c r="A102" s="8"/>
      <c r="B102" s="99" t="n">
        <f aca="false">DATE(2016,10,16)</f>
        <v>42659</v>
      </c>
      <c r="C102" s="100" t="s">
        <v>208</v>
      </c>
    </row>
    <row r="103" customFormat="false" ht="16.4" hidden="false" customHeight="false" outlineLevel="0" collapsed="false">
      <c r="A103" s="8"/>
      <c r="B103" s="99" t="n">
        <f aca="false">DATE(2016,10,22)</f>
        <v>42665</v>
      </c>
      <c r="C103" s="100" t="s">
        <v>207</v>
      </c>
    </row>
    <row r="104" customFormat="false" ht="16.4" hidden="false" customHeight="false" outlineLevel="0" collapsed="false">
      <c r="A104" s="8"/>
      <c r="B104" s="99" t="n">
        <f aca="false">DATE(2016,10,23)</f>
        <v>42666</v>
      </c>
      <c r="C104" s="100" t="s">
        <v>208</v>
      </c>
    </row>
    <row r="105" customFormat="false" ht="16.4" hidden="false" customHeight="false" outlineLevel="0" collapsed="false">
      <c r="A105" s="8"/>
      <c r="B105" s="99" t="n">
        <f aca="false">DATE(2016,10,29)</f>
        <v>42672</v>
      </c>
      <c r="C105" s="100" t="s">
        <v>207</v>
      </c>
    </row>
    <row r="106" customFormat="false" ht="16.4" hidden="false" customHeight="false" outlineLevel="0" collapsed="false">
      <c r="A106" s="8"/>
      <c r="B106" s="99" t="n">
        <f aca="false">DATE(2016,10,30)</f>
        <v>42673</v>
      </c>
      <c r="C106" s="100" t="s">
        <v>208</v>
      </c>
    </row>
    <row r="107" customFormat="false" ht="16.4" hidden="false" customHeight="false" outlineLevel="0" collapsed="false">
      <c r="A107" s="8"/>
      <c r="B107" s="99" t="n">
        <f aca="false">DATE(2016,11,5)</f>
        <v>42679</v>
      </c>
      <c r="C107" s="100" t="s">
        <v>207</v>
      </c>
    </row>
    <row r="108" customFormat="false" ht="16.4" hidden="false" customHeight="false" outlineLevel="0" collapsed="false">
      <c r="A108" s="8"/>
      <c r="B108" s="99" t="n">
        <f aca="false">DATE(2016,11,6)</f>
        <v>42680</v>
      </c>
      <c r="C108" s="100" t="s">
        <v>208</v>
      </c>
    </row>
    <row r="109" customFormat="false" ht="16.4" hidden="false" customHeight="false" outlineLevel="0" collapsed="false">
      <c r="A109" s="8"/>
      <c r="B109" s="99" t="n">
        <f aca="false">DATE(2016,11,12)</f>
        <v>42686</v>
      </c>
      <c r="C109" s="100" t="s">
        <v>207</v>
      </c>
    </row>
    <row r="110" customFormat="false" ht="16.4" hidden="false" customHeight="false" outlineLevel="0" collapsed="false">
      <c r="A110" s="8"/>
      <c r="B110" s="99" t="n">
        <f aca="false">DATE(2016,11,13)</f>
        <v>42687</v>
      </c>
      <c r="C110" s="100" t="s">
        <v>208</v>
      </c>
    </row>
    <row r="111" customFormat="false" ht="16.4" hidden="false" customHeight="false" outlineLevel="0" collapsed="false">
      <c r="A111" s="8"/>
      <c r="B111" s="99" t="n">
        <f aca="false">DATE(2016,11,19)</f>
        <v>42693</v>
      </c>
      <c r="C111" s="100" t="s">
        <v>207</v>
      </c>
    </row>
    <row r="112" customFormat="false" ht="16.4" hidden="false" customHeight="false" outlineLevel="0" collapsed="false">
      <c r="A112" s="8"/>
      <c r="B112" s="99" t="n">
        <f aca="false">DATE(2016,11,20)</f>
        <v>42694</v>
      </c>
      <c r="C112" s="100" t="s">
        <v>208</v>
      </c>
    </row>
    <row r="113" customFormat="false" ht="16.4" hidden="false" customHeight="false" outlineLevel="0" collapsed="false">
      <c r="A113" s="8"/>
      <c r="B113" s="99" t="n">
        <f aca="false">DATE(2016,11,26)</f>
        <v>42700</v>
      </c>
      <c r="C113" s="100" t="s">
        <v>207</v>
      </c>
    </row>
    <row r="114" customFormat="false" ht="16.4" hidden="false" customHeight="false" outlineLevel="0" collapsed="false">
      <c r="A114" s="8"/>
      <c r="B114" s="99" t="n">
        <f aca="false">DATE(2016,11,27)</f>
        <v>42701</v>
      </c>
      <c r="C114" s="100" t="s">
        <v>208</v>
      </c>
    </row>
    <row r="115" customFormat="false" ht="16.4" hidden="false" customHeight="false" outlineLevel="0" collapsed="false">
      <c r="A115" s="8"/>
      <c r="B115" s="99" t="n">
        <f aca="false">DATE(2016,12,3)</f>
        <v>42707</v>
      </c>
      <c r="C115" s="100" t="s">
        <v>207</v>
      </c>
    </row>
    <row r="116" customFormat="false" ht="16.4" hidden="false" customHeight="false" outlineLevel="0" collapsed="false">
      <c r="A116" s="8"/>
      <c r="B116" s="99" t="n">
        <f aca="false">DATE(2016,12,4)</f>
        <v>42708</v>
      </c>
      <c r="C116" s="100" t="s">
        <v>208</v>
      </c>
    </row>
    <row r="117" customFormat="false" ht="16.4" hidden="false" customHeight="false" outlineLevel="0" collapsed="false">
      <c r="A117" s="8"/>
      <c r="B117" s="99" t="n">
        <f aca="false">DATE(2016,12,10)</f>
        <v>42714</v>
      </c>
      <c r="C117" s="100" t="s">
        <v>207</v>
      </c>
    </row>
    <row r="118" customFormat="false" ht="16.4" hidden="false" customHeight="false" outlineLevel="0" collapsed="false">
      <c r="A118" s="8"/>
      <c r="B118" s="99" t="n">
        <f aca="false">DATE(2016,12,11)</f>
        <v>42715</v>
      </c>
      <c r="C118" s="100" t="s">
        <v>208</v>
      </c>
    </row>
    <row r="119" customFormat="false" ht="16.4" hidden="false" customHeight="false" outlineLevel="0" collapsed="false">
      <c r="A119" s="8"/>
      <c r="B119" s="99" t="n">
        <f aca="false">DATE(2016,12,17)</f>
        <v>42721</v>
      </c>
      <c r="C119" s="100" t="s">
        <v>207</v>
      </c>
    </row>
    <row r="120" customFormat="false" ht="16.4" hidden="false" customHeight="false" outlineLevel="0" collapsed="false">
      <c r="A120" s="8"/>
      <c r="B120" s="99" t="n">
        <f aca="false">DATE(2016,12,18)</f>
        <v>42722</v>
      </c>
      <c r="C120" s="100" t="s">
        <v>208</v>
      </c>
    </row>
    <row r="121" customFormat="false" ht="16.4" hidden="false" customHeight="false" outlineLevel="0" collapsed="false">
      <c r="A121" s="8"/>
      <c r="B121" s="99" t="n">
        <f aca="false">DATE(2016,12,24)</f>
        <v>42728</v>
      </c>
      <c r="C121" s="100" t="s">
        <v>207</v>
      </c>
    </row>
    <row r="122" customFormat="false" ht="16.4" hidden="false" customHeight="false" outlineLevel="0" collapsed="false">
      <c r="A122" s="8"/>
      <c r="B122" s="99" t="n">
        <f aca="false">DATE(2016,12,25)</f>
        <v>42729</v>
      </c>
      <c r="C122" s="100" t="s">
        <v>225</v>
      </c>
    </row>
    <row r="123" customFormat="false" ht="16.4" hidden="false" customHeight="false" outlineLevel="0" collapsed="false">
      <c r="A123" s="8"/>
      <c r="B123" s="99" t="n">
        <f aca="false">DATE(2016,12,31)</f>
        <v>42735</v>
      </c>
      <c r="C123" s="100" t="s">
        <v>207</v>
      </c>
    </row>
  </sheetData>
  <mergeCells count="1">
    <mergeCell ref="A4:A1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LibreOffice/5.1.0.3$Windows_x86 LibreOffice_project/5e3e00a007d9b3b6efb6797a8b8e57b51ab1f737</Application>
  <Company>(c)Snow Family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2009-03-06T04:58:40Z</dcterms:created>
  <dc:creator>JoSoowoon</dc:creator>
  <dc:description>과업 일정을 정리하고 계산한다.</dc:description>
  <cp:keywords>Sprint Task Work Backlog</cp:keywords>
  <dc:language>ko-KR</dc:language>
  <cp:lastModifiedBy>JoSoowoon Jo</cp:lastModifiedBy>
  <cp:lastPrinted>2009-03-13T04:49:37Z</cp:lastPrinted>
  <dcterms:modified xsi:type="dcterms:W3CDTF">2016-03-10T11:21:35Z</dcterms:modified>
  <cp:revision>30</cp:revision>
  <dc:subject>Sprint Backlog</dc:subject>
  <dc:title>Sprint Task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(c)Snow Family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WorkbookGuid">
    <vt:lpwstr>8308c2dc-9cec-439c-a12f-88c6ce351b5b</vt:lpwstr>
  </property>
  <property fmtid="{D5CDD505-2E9C-101B-9397-08002B2CF9AE}" pid="10" name="category">
    <vt:lpwstr>스케줄, Schedule</vt:lpwstr>
  </property>
  <property fmtid="{D5CDD505-2E9C-101B-9397-08002B2CF9AE}" pid="11" name="contentStatus">
    <vt:lpwstr>편집중</vt:lpwstr>
  </property>
</Properties>
</file>