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과업목록" sheetId="1" state="visible" r:id="rId2"/>
    <sheet name="휴무일 목록" sheetId="2" state="visible" r:id="rId3"/>
  </sheets>
  <definedNames>
    <definedName function="false" hidden="true" localSheetId="0" name="_xlnm._FilterDatabase" vbProcedure="false">과업목록!$A$12:$N$245</definedName>
    <definedName function="false" hidden="false" name="LOCAL_MYSQL_DATE_FORMAT" vbProcedure="false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function="false" hidden="false" localSheetId="0" name="_xlnm._FilterDatabase" vbProcedure="false">과업목록!$A$12:$N$245</definedName>
    <definedName function="false" hidden="false" localSheetId="0" name="_xlnm._FilterDatabase_0" vbProcedure="false">과업목록!$A$12:$N$245</definedName>
    <definedName function="false" hidden="false" localSheetId="0" name="_xlnm._FilterDatabase_0_0" vbProcedure="false">과업목록!$A$12:$N$245</definedName>
    <definedName function="false" hidden="false" localSheetId="0" name="_xlnm._FilterDatabase_0_0_0" vbProcedure="false">과업목록!$A$12:$N$245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<sst xmlns="http://schemas.openxmlformats.org/spreadsheetml/2006/main" count="1030" uniqueCount="396">
  <si>
    <t xml:space="preserve">항   목</t>
  </si>
  <si>
    <t xml:space="preserve">일일 과업 시간</t>
  </si>
  <si>
    <t xml:space="preserve">인원</t>
  </si>
  <si>
    <t xml:space="preserve">초기 예측</t>
  </si>
  <si>
    <t xml:space="preserve">경험 예측</t>
  </si>
  <si>
    <t xml:space="preserve">현재 예측</t>
  </si>
  <si>
    <t xml:space="preserve">현재 진행</t>
  </si>
  <si>
    <t xml:space="preserve">남은 진행</t>
  </si>
  <si>
    <t xml:space="preserve">총 과업 일 수
※ (총 시간 / 일일 기준 시간) = 일 수</t>
  </si>
  <si>
    <t xml:space="preserve">특정 범위 과업 일 수
※ (총 시간 / 일일 기준 시간) = 일 수</t>
  </si>
  <si>
    <t xml:space="preserve">스프린트 시작일</t>
  </si>
  <si>
    <t xml:space="preserve">스프린트 종료일</t>
  </si>
  <si>
    <t xml:space="preserve">특정 범위 스프린트 시작일</t>
  </si>
  <si>
    <t xml:space="preserve">특정 범위 스프린트 종료일</t>
  </si>
  <si>
    <t xml:space="preserve">일일 과업시간</t>
  </si>
  <si>
    <t xml:space="preserve">경험 예측 계수</t>
  </si>
  <si>
    <t xml:space="preserve">대분류</t>
  </si>
  <si>
    <t xml:space="preserve">상위 시나리오</t>
  </si>
  <si>
    <t xml:space="preserve">이슈
번호</t>
  </si>
  <si>
    <t xml:space="preserve">과업</t>
  </si>
  <si>
    <t xml:space="preserve">우선
순위</t>
  </si>
  <si>
    <t xml:space="preserve">초기 
예측</t>
  </si>
  <si>
    <t xml:space="preserve">경험 
예측</t>
  </si>
  <si>
    <t xml:space="preserve">현재
예측</t>
  </si>
  <si>
    <t xml:space="preserve">현재 
진행</t>
  </si>
  <si>
    <t xml:space="preserve">남은 
시간</t>
  </si>
  <si>
    <t xml:space="preserve">측정
계수</t>
  </si>
  <si>
    <t xml:space="preserve">책임자</t>
  </si>
  <si>
    <t xml:space="preserve">수행 결과</t>
  </si>
  <si>
    <t xml:space="preserve">서버</t>
  </si>
  <si>
    <t xml:space="preserve">게임 구성 DB 설계</t>
  </si>
  <si>
    <t xml:space="preserve">#1009</t>
  </si>
  <si>
    <t xml:space="preserve"> 기획에서 편집하는 테이블을 바탕으로, 서버에 필요한 데이터만으로 구성하는 DB를 설계</t>
  </si>
  <si>
    <t xml:space="preserve">보통</t>
  </si>
  <si>
    <t xml:space="preserve">조수운</t>
  </si>
  <si>
    <t xml:space="preserve">게임 구성 DB를 탑재하는 기능</t>
  </si>
  <si>
    <t xml:space="preserve">게임 구성 DB를 교체할 수 있는 기능 구현</t>
  </si>
  <si>
    <t xml:space="preserve">부여효과 데이터 테이블의 DB 구조와 데이터 객체 형식 정의</t>
  </si>
  <si>
    <t xml:space="preserve">상태효과 데이터 테이블의 DB 구조와 데이터 객체 형식 정의</t>
  </si>
  <si>
    <t xml:space="preserve">캐릭터 기본 설정 데이터 테이블의 DB 구조와 데이터 객체 형식 정의</t>
  </si>
  <si>
    <t xml:space="preserve">캐릭터 레벨 업 데이터 테이블의 DB 구조와 데이터 객체 형식 정의</t>
  </si>
  <si>
    <t xml:space="preserve">아이템 데이터 테이블의 DB 구조와 데이터 객체 형식 정의</t>
  </si>
  <si>
    <t xml:space="preserve">아이템 옵션 데이터의 DB 구조와 데이터 객체 형식 정의</t>
  </si>
  <si>
    <t xml:space="preserve">아이템 셋 효과 데이터의 DB 구조와 데이터 객체 형식 정의</t>
  </si>
  <si>
    <t xml:space="preserve">아이템 판매 데이터의 DB 구조와 데이터 객체 형식 정의</t>
  </si>
  <si>
    <t xml:space="preserve">일반 던전 보상 데이터 테이블의 DB 구조와 데이터 객체 형식 정의</t>
  </si>
  <si>
    <t xml:space="preserve">정예 던전 보상 데이터 테이블의 DB 구조와 데이터 객체 형식 정의</t>
  </si>
  <si>
    <t xml:space="preserve">균열 던전(기존 무작위 던전) 보상 데이터 테이블의 DB 구조와 데이터 객체 형식 정의</t>
  </si>
  <si>
    <t xml:space="preserve">요일 던전 보상 데이터 테이블의 DB 구조와 데이터 객체 형식 정의</t>
  </si>
  <si>
    <t xml:space="preserve">초월 던전 보상 데이터 테이블의 DB 구조와 데이터 객체 형식 정의</t>
  </si>
  <si>
    <t xml:space="preserve">미션 데이터 테이블의 DB 구조와 데이터 객체 형식 정의</t>
  </si>
  <si>
    <t xml:space="preserve">미션 보상 데이터 테이블의 DB 구조와 데이터 객체 형식 정의</t>
  </si>
  <si>
    <t xml:space="preserve">업적 데이터 테이블의 DB 구조와 데이터 객체 형식 정의</t>
  </si>
  <si>
    <t xml:space="preserve">업적 보상 데이터 테이블의 DB 구조와 데이터 객체 형식 정의</t>
  </si>
  <si>
    <t xml:space="preserve">상점 데이터 테이블의 DB 구조와 데이터 객체 형식 정의</t>
  </si>
  <si>
    <t xml:space="preserve">룬스톤의 옵션 내용 데이터 테이블의 DB 구조와 데이터 객체 형식 정의</t>
  </si>
  <si>
    <t xml:space="preserve">룬스톤의 조합 데이터 테이블의 DB 구조와 데이터 객체 형식 정의</t>
  </si>
  <si>
    <t xml:space="preserve">펫 캐릭터의 기본 설정 데이터 테이블의 DB 구조와 데이터 객체 형식 정의</t>
  </si>
  <si>
    <t xml:space="preserve">펫 캐릭터의 레벨 업 데이터 테이블의 DB 구조와 데이터 객체 형식 정의</t>
  </si>
  <si>
    <t xml:space="preserve">수호석 데이터 테이블의 DB 구조와 데이터 객체 형식 정의</t>
  </si>
  <si>
    <t xml:space="preserve">인벤토리 확장 데이터 테이블의 DB 구조와 데이터 객체 형식 정의</t>
  </si>
  <si>
    <t xml:space="preserve">무작위 뽑기 데이터 테이블의 DB 구조와 데이터 객체 형식 정의</t>
  </si>
  <si>
    <t xml:space="preserve">우편함 보관 설정 데이터 테이블의 DB 구조와 데이터 객체 형식 정의</t>
  </si>
  <si>
    <t xml:space="preserve">VIP 혜택 데이터 테이블의 DB 구조와 데이터 객체 형식 정의</t>
  </si>
  <si>
    <t xml:space="preserve">결투장 보상 데이터 테이블의 DB 구조와 데이터 객체 형식 정의</t>
  </si>
  <si>
    <t xml:space="preserve">길드 상점 데이터 테이블의 DB 구조와 데이터 객체 형식 정의</t>
  </si>
  <si>
    <t xml:space="preserve">길드 던전 데이터 테이블의 DB 구조와 데이터 객체 형식 정의</t>
  </si>
  <si>
    <t xml:space="preserve">길드 전쟁 보상 데이터 테이블의 DB 구조와 데이터 객체 형식 정의</t>
  </si>
  <si>
    <t xml:space="preserve">보스 몬스터 협공 이벤트 데이터 테이블의 DB 구조와 데이터 객체 형식 정의</t>
  </si>
  <si>
    <t xml:space="preserve">보스 몬스터 협공 보상 데이터 테이블의 DB 구조와 데이터 객체 형식 정의</t>
  </si>
  <si>
    <t xml:space="preserve">게임 서비스 이벤트 데이터 테이블의 DB 구조와 데이터 객체 형식 정의</t>
  </si>
  <si>
    <t xml:space="preserve">게임 데이터 스크립트 툴 수정</t>
  </si>
  <si>
    <t xml:space="preserve">#973</t>
  </si>
  <si>
    <t xml:space="preserve">읽어온 데이터시트의 내용을 SQL 형식의 파일로 내보내는 기능 구현
- 현재로써는 Excel 2003 XML 타입만을 대상으로 한다.
- MySQL에서 수행 가능한 SQL만을 대상으로 한다.</t>
  </si>
  <si>
    <t xml:space="preserve">#1113</t>
  </si>
  <si>
    <t xml:space="preserve">높음</t>
  </si>
  <si>
    <t xml:space="preserve">완료</t>
  </si>
  <si>
    <t xml:space="preserve">데이터시트에서 여러 줄의 내용을 하나의 데이터로 구성하는 방식을 처리하기
- 이제는 그냥 단순히 한 줄씩 읽어서는 안 된다.
- 여러 줄의 내용이 하나의 데이터를 구성할 수 있게 만들어야 한다.
- (가능하면) 계층적으로 여러 단계를 표현할 수 있는 수단을 연구해본다.</t>
  </si>
  <si>
    <t xml:space="preserve">#1121</t>
  </si>
  <si>
    <t xml:space="preserve">데이터시트의 각 분할시트가 데이터 구조가 달라도 이를 허용하도록 
변경
- 데이터 스크립트와는 관계가 없고, 데이터시트를 운용하는 방식에만 관계가 있다.
- 기획팀에서는 데이터시트의 파일 개수가 지나치게 많은 것보다는, 하나의 파일에서 여러 데이터시트를 편집하는 편이 더 관리하기 용이하다고 판단함.
- 파일 개수가 적기 때문에 작업자가 여럿일 경우의 충돌 문제는 자체적으로 규칙을 세워서 해결한다고 함.
- 기존 규칙, 즉, 하나의 데이터시트를 여러 개의 분할시트로 나누는 것은 용도상 크게 의미가 없다고 함.
: 데이터시트의 열이 많다고 해서 특별히 불편하게 여기지 않으며, 셀 참조 표현식을 많이 쓰기 때문에, 분할시트로 나누면 오히려 더 불편하다고 함.
- 구조 변경 자체는 큰 문제는 아니지만, 다음과 같은 한계가 있다.
 * 이전처럼 하나의 데이터시트를 여러 개의 분할시트로 분할해서 쓰는 것은 금지된다.
 : 데이터 모델마다 무조건 하나의 분할시트만을 써야 한다.
 * 데이터시트를 쓸 때, 이전 구조와 섞어서 쓸 수 없다.
  : 옛 버전 데이터시트가 일부 시트를 그런 식으로 쓴 적이 있는데, 그런 식으로 섞어 쓸 경우에 데이터시트에 암묵적인 규칙들이 너무 많아져서 해석기 만들기가 심히 골룸하고 구조적으로 예쁘게 나오지도 않는다.</t>
  </si>
  <si>
    <t xml:space="preserve">#1155</t>
  </si>
  <si>
    <t xml:space="preserve">게임 데이터 스크립트 변환기가 Excel 형식의 데이터시트를 지원한다.
- xlsx, xls 형식의 파일이 데이터시트일 경우에 처리할 수 있게 한다.
- xlsx를 처리하는 게 우선이다.
: 현재 가장 일반적인 파일임.
- xlsm은 반드시 처리하지 않아도 됨.
: xlsm 파일은 매크로 포함 파일임.
- Excel 2003 XML 형식(xml)이 OSX에서 일부 파일이 엑셀 프로그램으로 열리지 않는 등의 문제가 있어서 그렇다.</t>
  </si>
  <si>
    <t xml:space="preserve">#1153</t>
  </si>
  <si>
    <t xml:space="preserve">게임 데이터 스크립트 변환기의 필수 형식의 규칙 변경
- 기획팀에서 사용 편의 때문에, 데이터시트에 들어가는 필수 행들의 순서를 조정해달라고 하였다.
- 주석으로 취급하는 행을 추가
: 제목을 제외한 가장 첫 행
- 데이터의 변수명 행은 필수 행의 마지막에 오도록 한다.</t>
  </si>
  <si>
    <t xml:space="preserve">#1196</t>
  </si>
  <si>
    <t xml:space="preserve">게임 데이터 스크립트의 내용을 불러오는 클래스도 자동으로 생성해주는 기능</t>
  </si>
  <si>
    <t xml:space="preserve">#1216</t>
  </si>
  <si>
    <t xml:space="preserve">변경한 구성 데이터 SQL 구문를 일괄 적용하는 도구, 혹은 명령행 파일을 제작</t>
  </si>
  <si>
    <t xml:space="preserve">#1123</t>
  </si>
  <si>
    <t xml:space="preserve">게임 데이터 스크립트 생성기의 빌드 스크립트 추가
- 현재 게임 데이터 스크립트 생성기는 빌드할 때 약간 골치아픈 문제가 있다. 
- 그건 바로 GTK#의 라이브러리들을 실행 파일 위치에 꼭 포함시켜줘야 하는 문제다.
- 이 과정은 IDE(Visual Studio, Xamarin Studio)에서 자동으로 해주지 않기 때문에, 반드시 커스텀 빌드 스크립트가 필요함.</t>
  </si>
  <si>
    <t xml:space="preserve">#1124</t>
  </si>
  <si>
    <t xml:space="preserve">부여효과 구성 DB에 저장할 데이터를 담은 SQL 생성 기능 작성</t>
  </si>
  <si>
    <t xml:space="preserve">알고보니 없어도 되는 과정임</t>
  </si>
  <si>
    <t xml:space="preserve">상태효과 구성 DB에 저장할 데이터를 담은 SQL 생성 기능 작성</t>
  </si>
  <si>
    <t xml:space="preserve">캐릭터 기본 설정 구성 DB에 저장할 데이터를 담은 SQL 생성 기능 작성</t>
  </si>
  <si>
    <t xml:space="preserve">캐릭터 레벨 업 구성 DB에 저장할 데이터를 담은 SQL 생성 기능 작성</t>
  </si>
  <si>
    <t xml:space="preserve">아이템 구성 DB에 저장할 데이터를 담은 SQL 생성 기능 작성</t>
  </si>
  <si>
    <t xml:space="preserve">아이템 옵션 데이터의 DB 구조 정의</t>
  </si>
  <si>
    <t xml:space="preserve">아이템 셋 효과 데이터의 DB 구조 정의</t>
  </si>
  <si>
    <t xml:space="preserve">아이템 판매 데이터의 DB 구조 정의</t>
  </si>
  <si>
    <t xml:space="preserve">일반 던전 보상 구성 DB에 저장할 데이터를 담은 SQL 생성 기능 작성</t>
  </si>
  <si>
    <t xml:space="preserve">정예 던전 보상 구성 DB에 저장할 데이터를 담은 SQL 생성 기능 작성</t>
  </si>
  <si>
    <t xml:space="preserve">균열 던전(기존 무작위 던전) 보상 구성 DB에 저장할 데이터를 담은 SQL 생성 기능 작성</t>
  </si>
  <si>
    <t xml:space="preserve">요일 던전 보상 구성 DB에 저장할 데이터를 담은 SQL 생성 기능 작성</t>
  </si>
  <si>
    <t xml:space="preserve">초월 던전 보상 구성 DB에 저장할 데이터를 담은 SQL 생성 기능 작성</t>
  </si>
  <si>
    <t xml:space="preserve">미션 구성 DB에 저장할 데이터를 담은 SQL 생성 기능 작성</t>
  </si>
  <si>
    <t xml:space="preserve">미션 보상 구성 DB에 저장할 데이터를 담은 SQL 생성 기능 작성</t>
  </si>
  <si>
    <t xml:space="preserve">업적 구성 DB에 저장할 데이터를 담은 SQL 생성 기능 작성</t>
  </si>
  <si>
    <t xml:space="preserve">업적 보상 구성 DB에 저장할 데이터를 담은 SQL 생성 기능 작성</t>
  </si>
  <si>
    <t xml:space="preserve">상점 구성 DB에 저장할 데이터를 담은 SQL 생성 기능 작성</t>
  </si>
  <si>
    <t xml:space="preserve">에센스 구성 DB에 저장할 데이터를 담은 SQL 생성 기능 작성</t>
  </si>
  <si>
    <t xml:space="preserve">에센스 조합 구성 DB에 저장할 데이터를 담은 SQL 생성 기능 작성</t>
  </si>
  <si>
    <t xml:space="preserve">에센스 장착 슬롯 구성 DB에 저장할 데이터를 담은 SQL 생성 기능 작성</t>
  </si>
  <si>
    <t xml:space="preserve">룬스톤의 옵션 내용 구성 DB에 저장할 데이터를 담은 SQL 생성 기능 작성</t>
  </si>
  <si>
    <t xml:space="preserve">룬스톤의 조합 구성 DB에 저장할 데이터를 담은 SQL 생성 기능 작성</t>
  </si>
  <si>
    <t xml:space="preserve">펫 캐릭터의 기본 설정 구성 DB에 저장할 데이터를 담은 SQL 생성 기능 작성</t>
  </si>
  <si>
    <t xml:space="preserve">펫 캐릭터의 레벨 업 구성 DB에 저장할 데이터를 담은 SQL 생성 기능 작성</t>
  </si>
  <si>
    <t xml:space="preserve">펫 탐험 구성 DB에 저장할 데이터를 담은 SQL 생성 기능 작성</t>
  </si>
  <si>
    <t xml:space="preserve">수호석 구성 DB에 저장할 데이터를 담은 SQL 생성 기능 작성</t>
  </si>
  <si>
    <t xml:space="preserve">인벤토리 확장 구성 DB에 저장할 데이터를 담은 SQL 생성 기능 작성</t>
  </si>
  <si>
    <t xml:space="preserve">무작위 뽑기 구성 DB에 저장할 데이터를 담은 SQL 생성 기능 작성</t>
  </si>
  <si>
    <t xml:space="preserve">우편함 보관 설정 구성 DB에 저장할 데이터를 담은 SQL 생성 기능 작성</t>
  </si>
  <si>
    <t xml:space="preserve">VIP 혜택 구성 DB에 저장할 데이터를 담은 SQL 생성 기능 작성</t>
  </si>
  <si>
    <t xml:space="preserve">결투장 보상 구성 DB에 저장할 데이터를 담은 SQL 생성 기능 작성</t>
  </si>
  <si>
    <t xml:space="preserve">길드 상점 구성 DB에 저장할 데이터를 담은 SQL 생성 기능 작성</t>
  </si>
  <si>
    <t xml:space="preserve">길드 던전 구성 DB에 저장할 데이터를 담은 SQL 생성 기능 작성</t>
  </si>
  <si>
    <t xml:space="preserve">길드 전쟁 보상 구성 DB에 저장할 데이터를 담은 SQL 생성 기능 작성</t>
  </si>
  <si>
    <t xml:space="preserve">보스 몬스터 협공 이벤트 구성 DB에 저장할 데이터를 담은 SQL 생성 기능 작성</t>
  </si>
  <si>
    <t xml:space="preserve">보스 몬스터 협공 보상 구성 DB에 저장할 데이터를 담은 SQL 생성 기능 작성</t>
  </si>
  <si>
    <t xml:space="preserve">게임 서비스 이벤트 구성 DB에 저장할 데이터를 담은 SQL 생성 기능 작성</t>
  </si>
  <si>
    <t xml:space="preserve">수정한 게임 데이터 스크립트 구조를 기존 프로젝트에 이식</t>
  </si>
  <si>
    <t xml:space="preserve">#1125</t>
  </si>
  <si>
    <t xml:space="preserve">[ActionInfo.xml]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</si>
  <si>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#1126</t>
  </si>
  <si>
    <t xml:space="preserve">[AvatarInfo.xml]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</si>
  <si>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#1127</t>
  </si>
  <si>
    <t xml:space="preserve">[CharacterInfo.xml] 데이터시트를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</si>
  <si>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#1128</t>
  </si>
  <si>
    <t xml:space="preserve">[ItmInfo.xml]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</si>
  <si>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#1129</t>
  </si>
  <si>
    <t xml:space="preserve">[MapInfo.xml]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</si>
  <si>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#1131</t>
  </si>
  <si>
    <t xml:space="preserve">[MonsterInfo.xml]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</si>
  <si>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#1130</t>
  </si>
  <si>
    <t xml:space="preserve">[PlayerInfo.xml]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</si>
  <si>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#1132</t>
  </si>
  <si>
    <t xml:space="preserve">[ResourceInfo.xml]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</si>
  <si>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#1133</t>
  </si>
  <si>
    <t xml:space="preserve">[RewardItemInfo.xml]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</si>
  <si>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#1134</t>
  </si>
  <si>
    <t xml:space="preserve">[ShopInfo.xml]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</si>
  <si>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#1135</t>
  </si>
  <si>
    <t xml:space="preserve">[SkillInfo.xml]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</si>
  <si>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#1136</t>
  </si>
  <si>
    <t xml:space="preserve">[TextInfo.xml]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</si>
  <si>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#1137</t>
  </si>
  <si>
    <t xml:space="preserve">[UIInfo.xml] 데이터시트들을 새로운 데이터시트 형식에 맞게 수정
- 기존 데이터시트의 데이터 구조는 꼭 필요한 경우가 아니라면 이 단계에서는 수정하지 않는다.
- 개선한 데이터시트의 파일 구조를 사용하도록 변경하는데만 역점을 둬야 한다.
- 단, 데이터 모델이 다른 분할시트들은 모두 별도의 데이터시트로 분리한다.</t>
  </si>
  <si>
    <t xml:space="preserve">#1138</t>
  </si>
  <si>
    <t xml:space="preserve">개선된 데이터시트를 불러올 수 있도록 클라이언트의 데이터 관리자 모델을 수정
- 어쩌면 이 과정을 위해서 별도의 분기에서 작업을 해야 할 수도 있다.
: 게임 근간이 바뀌는 부분이라서…
- 기존 코드와 호환해야 할 필요는 없다. 필요한 부분은 전부 새 구조에 맞도록 수정해야 한다.</t>
  </si>
  <si>
    <t xml:space="preserve">#1139</t>
  </si>
  <si>
    <t xml:space="preserve">수정한 [ActionInfo.xml]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</si>
  <si>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#1140</t>
  </si>
  <si>
    <t xml:space="preserve">수정한 [AvatarInfo.xml]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</si>
  <si>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#1141</t>
  </si>
  <si>
    <t xml:space="preserve">수정한 [CharacterInfo.xml]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</si>
  <si>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#1142</t>
  </si>
  <si>
    <t xml:space="preserve">수정한 [ItmInfo.xml]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</si>
  <si>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#1143</t>
  </si>
  <si>
    <t xml:space="preserve">수정한 [MapInfo.xml]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</si>
  <si>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#1144</t>
  </si>
  <si>
    <t xml:space="preserve">수정한 [MonsterInfo.xml]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</si>
  <si>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#1145</t>
  </si>
  <si>
    <t xml:space="preserve">수정한 [PlayerInfo.xml]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</si>
  <si>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#1146</t>
  </si>
  <si>
    <t xml:space="preserve">수정한 [ResourceInfo.xml]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</si>
  <si>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#1147</t>
  </si>
  <si>
    <t xml:space="preserve">수정한 [RewardItemInfo.xml] 데이터시트를 클라이언트 코드에서 
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</si>
  <si>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#1148</t>
  </si>
  <si>
    <t xml:space="preserve">수정한 [ShopInfo.xml]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</si>
  <si>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#1149</t>
  </si>
  <si>
    <t xml:space="preserve">수정한 [SkillInfo.xml]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</si>
  <si>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#1150</t>
  </si>
  <si>
    <t xml:space="preserve">수정한 [TextInfo.xml]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</si>
  <si>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#1151</t>
  </si>
  <si>
    <t xml:space="preserve">수정한 [UIInfo.xml] 데이터시트를 클라이언트 코드에서 불러오기
- 새로운 데이터시트 형식에서는 각 필드 열마다 내보낼 대상 서비스 모듈을 지정할 수 있게 되어 있지만, 현재 단계에서는 기존처럼 클라이언트만 사용하게 한다.
- 기존 방식과 다름이 없이 그대로 작동해야 한다.</t>
  </si>
  <si>
    <t xml:space="preserve">#1152</t>
  </si>
  <si>
    <t xml:space="preserve">테스트 클라이언트</t>
  </si>
  <si>
    <t xml:space="preserve">#1010</t>
  </si>
  <si>
    <t xml:space="preserve">UnityTest Framework를 테스트 클라이언트에 적용</t>
  </si>
  <si>
    <t xml:space="preserve">유니티 프로젝트에서 기능 집합 별로 Nunit을 적용해보기</t>
  </si>
  <si>
    <t xml:space="preserve">기능 집합 별로 테스트하는 구조 설계 및 테스트
- 통합 테스트(Integration Test) 방식으로 작동시킨다.</t>
  </si>
  <si>
    <t xml:space="preserve">서버 기본 기능 구현</t>
  </si>
  <si>
    <t xml:space="preserve">#1011</t>
  </si>
  <si>
    <t xml:space="preserve">Log4Net 라이브러리 적용</t>
  </si>
  <si>
    <t xml:space="preserve">사용자 암호 암호화
- bcrypt, 혹은 scrypt 이용
- SHA를 쓸 것이라면, SHA-1은 사용하지 말 것.(2016. 06 이후로 지원 중단됨.)
 : 반드시 SHA-2 이상을 사용해야 한다.</t>
  </si>
  <si>
    <t xml:space="preserve">패킷 압축 방식 고안
- 메모리 상에서 압축 알고리즘을 이용해 문자열 패킷을 압축해서 주고 받는 기능을 구현한다.
- 현재로써는 zlib이 가장 유력하다.</t>
  </si>
  <si>
    <t xml:space="preserve">데이터시트 DB 내용을 불러오는 과정에 대한 구축
- 데이터시트 DB만큼은 로컬 서버에 가지고 있어야 할지, 아니면 DB 서버로부터 얻어올지 결정한다.
- 단, 로컬 서버에 가지고 있어야 한다면, 각 서버마다 DB(MySQL)를 설치해야 한다는 점을 염두에 두고 있어야 한다.</t>
  </si>
  <si>
    <t xml:space="preserve">데이터시트 DB 데이터를 서버에서 사용할 수 있도록 데이터를 조작하는 기능집합 추가
- 데이터시트 DB의 내용은 사실상 거대한 텍스트의 덩어리이다. 
- 이것을 게임 서버에서 사용할 수 있도록 미리 정의한 구조의 데이터 객체에 값을 해석하고 집어넣게 해야 한다.</t>
  </si>
  <si>
    <t xml:space="preserve">CtoS 요청 프로토콜을 처리할 때, 요청자의 인증을 처리하는 과정 구현
- 모든 CtoS 요청 프로토콜은 기본적으로 요청한 클라이언트의 인증 정보를 가지고 있어야 한다.</t>
  </si>
  <si>
    <t xml:space="preserve">프로토콜의 공통적인 유효성 점검 기능
- 프로토콜 버전 검검
- 프로토콜의 공통 값 점검</t>
  </si>
  <si>
    <t xml:space="preserve">계정 관리 시스템</t>
  </si>
  <si>
    <t xml:space="preserve">사용자 계정 삭제
- 실제로 삭제하지 말고, 비활성 상태로 되돌려놓는다.
: 사용자의 변심이나 해킹 등으로 인한 계정 복구가 있을 수 있기 때문</t>
  </si>
  <si>
    <t xml:space="preserve">#1211</t>
  </si>
  <si>
    <t xml:space="preserve">사용자 계정 비밀번호 변경
- 기존 비밀번호를 확인하고 새로운 비밀번호로 변경하게 한다.</t>
  </si>
  <si>
    <t xml:space="preserve">#1212</t>
  </si>
  <si>
    <t xml:space="preserve">사용자 계정에 등록한 전자우편 주소 변경
- 일단은 전자우편이 실제 수신이 되는 주소인지는 점검하지 않는다.
- 나중에 관련 기능이 필요하다면 별도의 이슈로 처리할 것</t>
  </si>
  <si>
    <t xml:space="preserve">#1213</t>
  </si>
  <si>
    <t xml:space="preserve">사용자 계정 로그아웃</t>
  </si>
  <si>
    <t xml:space="preserve">캐릭터 관리 시스템</t>
  </si>
  <si>
    <t xml:space="preserve">캐릭터 생성
- #997의 이슈를 해결하기 위해서는 먼저 캐릭터를 생성할 수 있는 기능이 선행되어야 한다.
- 새 캐릭터를 생성하면, 새 캐릭터에 대한 정보가 DB에 저장이 되어야 한다.</t>
  </si>
  <si>
    <t xml:space="preserve">#1208</t>
  </si>
  <si>
    <t xml:space="preserve">캐릭터 삭제
- 실제로 삭제하지 말고, 비활성 상태로 되돌려놓는다.
: 사용자의 변심이나 해킹 등으로 인한 캐릭터 복구가 있을 수 있기 때문</t>
  </si>
  <si>
    <t xml:space="preserve">#1214</t>
  </si>
  <si>
    <t xml:space="preserve">플레이 캐릭터 선택(게임 플레이 진입)
- 마지막으로 플레이한 캐릭터가 무엇인지 기록해야 한다.
- 캐릭터가 최대로 진행했던 스테이지의 값을 기록해야 한다.</t>
  </si>
  <si>
    <t xml:space="preserve">#1215</t>
  </si>
  <si>
    <t xml:space="preserve">결제 / 혜택 시스템</t>
  </si>
  <si>
    <t xml:space="preserve">과금 상품의 결제 처리
- 실제 결제는 하지 않더라도, 관련 프로세스는 전부 구현해야 한다.
- 마켓 별 결제 연동 과정을 공통화할 수 있도록 인터페이스를 통일한다.</t>
  </si>
  <si>
    <t xml:space="preserve">VIP 혜택 처리
- VIP 레벨을 인식하고, 그에 따른 혜택 효과를 부여한다.
- VIP 혜택을 필요로하는 게임 상 처리 과정들은 모조리 VIP 혜택이 있는지 여부를 검사하는 과정을 거쳐야 한다.</t>
  </si>
  <si>
    <t xml:space="preserve">상점 시스템</t>
  </si>
  <si>
    <t xml:space="preserve">상점 상품 구매</t>
  </si>
  <si>
    <t xml:space="preserve">상점 상품 갱신 처리</t>
  </si>
  <si>
    <t xml:space="preserve">형상 구매</t>
  </si>
  <si>
    <t xml:space="preserve">무작위 뽑기</t>
  </si>
  <si>
    <t xml:space="preserve">아이템 시스템</t>
  </si>
  <si>
    <t xml:space="preserve">캐릭터의 아이템 인벤토리 정보 전달</t>
  </si>
  <si>
    <t xml:space="preserve">장비 아이템 장착과 탈착</t>
  </si>
  <si>
    <t xml:space="preserve">아이템에 룬스톤의 능력을 부여</t>
  </si>
  <si>
    <t xml:space="preserve">룬스톤 업그레이드</t>
  </si>
  <si>
    <t xml:space="preserve">스킬 시스템</t>
  </si>
  <si>
    <t xml:space="preserve">캐릭터 현재 스킬 정보 전달</t>
  </si>
  <si>
    <t xml:space="preserve">캐릭터 현재 스킬 장착</t>
  </si>
  <si>
    <t xml:space="preserve">스킬 강화</t>
  </si>
  <si>
    <t xml:space="preserve">강화 시스템</t>
  </si>
  <si>
    <t xml:space="preserve">#1234</t>
  </si>
  <si>
    <t xml:space="preserve">장비 아이템 강화 요청의 처리</t>
  </si>
  <si>
    <t xml:space="preserve">장비 아이템 초월 요청의 처리</t>
  </si>
  <si>
    <t xml:space="preserve">수호석들의 목록을 요청(캐릭터에게 적용되어 있는 상태 포함)</t>
  </si>
  <si>
    <t xml:space="preserve">효과를 적용할 수호석 선택</t>
  </si>
  <si>
    <t xml:space="preserve">수호석 강화 </t>
  </si>
  <si>
    <t xml:space="preserve">스테이지 시스템</t>
  </si>
  <si>
    <t xml:space="preserve">스테이지 나감</t>
  </si>
  <si>
    <t xml:space="preserve">(스테이지 진행 중인) 캐릭터를 사망으로부터 부활</t>
  </si>
  <si>
    <t xml:space="preserve">스토리 모드 스테이지 시작</t>
  </si>
  <si>
    <t xml:space="preserve">스토리 모드 스테이지 결과 처리</t>
  </si>
  <si>
    <t xml:space="preserve">무작위 던전 스테이지 시작</t>
  </si>
  <si>
    <t xml:space="preserve">무작위 던전 스테이지 결과 처리</t>
  </si>
  <si>
    <t xml:space="preserve">초월 던전 스테이지 시작</t>
  </si>
  <si>
    <t xml:space="preserve">초월 던전 스테이지 결과 처리</t>
  </si>
  <si>
    <t xml:space="preserve">초월 던전의 웨이브 시작</t>
  </si>
  <si>
    <t xml:space="preserve">초월 던전의 웨이브 결과 처리</t>
  </si>
  <si>
    <t xml:space="preserve">요일 던전 스테이지 시작</t>
  </si>
  <si>
    <t xml:space="preserve">요일 던전 스테이지 결과 처리</t>
  </si>
  <si>
    <t xml:space="preserve">성취 시스템</t>
  </si>
  <si>
    <t xml:space="preserve">미션 달성 처리</t>
  </si>
  <si>
    <t xml:space="preserve">업적 달성 처리</t>
  </si>
  <si>
    <t xml:space="preserve">출석부 기능 처리</t>
  </si>
  <si>
    <t xml:space="preserve">커뮤니티 시스템</t>
  </si>
  <si>
    <t xml:space="preserve">우편 목록 생성 / 관리</t>
  </si>
  <si>
    <t xml:space="preserve">우편 삭제</t>
  </si>
  <si>
    <t xml:space="preserve">첨부물 수신</t>
  </si>
  <si>
    <t xml:space="preserve">보상 수령 과정 처리</t>
  </si>
  <si>
    <t xml:space="preserve">채팅 입력 과정 처리</t>
  </si>
  <si>
    <t xml:space="preserve">친구 관리 기능</t>
  </si>
  <si>
    <t xml:space="preserve">친구 추가 / 삭제</t>
  </si>
  <si>
    <t xml:space="preserve">길드 정보 관리</t>
  </si>
  <si>
    <t xml:space="preserve">주변 길드 정보 가져오기</t>
  </si>
  <si>
    <t xml:space="preserve">길드원 가입 처리</t>
  </si>
  <si>
    <t xml:space="preserve">길드 탈퇴 / 내쫓기 처리</t>
  </si>
  <si>
    <t xml:space="preserve">길드 멤버 등급 처리</t>
  </si>
  <si>
    <t xml:space="preserve">랭킹 시스템</t>
  </si>
  <si>
    <t xml:space="preserve">순위 정렬 시스템 구축
- 모든 플레이어의 순위를 '정확하게' 정렬해줄 수는 없다.
: 순위 열람 요청이 들어올 때마다 순위를 정렬하고 앉아있을 수는 없지 않을까?
- 최상위의 일부 플레이어들만 정확하게 정렬하고, 나머지는 대략적인 순위로 대충 집어넣어야 할 것이다.</t>
  </si>
  <si>
    <t xml:space="preserve">리그 등급 시스템 구축
- 승격 / 강등이 존재하는 리그 등급을 구성한다.
- 기획에서 정한 규칙에 의해 현재의 순위에 대해 리그 등급을 매긴다.</t>
  </si>
  <si>
    <t xml:space="preserve">길드 랭킹 가져오기
- 클라이언트에서 요청하는 순위의 정보를 반환한다.</t>
  </si>
  <si>
    <t xml:space="preserve">개인 랭킹 가져오기
- 클라이언트에서 요청하는 순위의 정보를 반환한다.</t>
  </si>
  <si>
    <t xml:space="preserve">결투장(PvP) 시스템</t>
  </si>
  <si>
    <t xml:space="preserve">결투장 매칭 시스템 구현
- 하나의 서버에서만 매칭할지, 전체 서비스 유저들 사이에서 매칭할지…
- 어떤 기준을 근거로 매칭할지…</t>
  </si>
  <si>
    <t xml:space="preserve">결투장 결과 검증 기능
- 클라이언트가 보내온 승리 / 패배 결과를 그대로 신용할 수는 없다.
- 하지만 그렇다고 현재의 시스템에서는 서버에서 전투 처리를 할 수도 없는 노릇이고…
- DB에 있는 정보를 토대로 최대한 사실에 가깝게 추론하는 수 밖에 없을 듯…?</t>
  </si>
  <si>
    <t xml:space="preserve">결투장 점수 획득 / 사용 기능
- 그게 정확히 뭐가 될지는 모르겠지만 말이다…</t>
  </si>
  <si>
    <t xml:space="preserve">월드 보스 공략전(PvE) 시스템</t>
  </si>
  <si>
    <t xml:space="preserve">월드 보스의 등장 방식 구현
- 상세한 방식을 정의하여야 한다.
- 실제 시간을 기반으로 할 것인지, 각 플레이어에게 상대적으로 적용할 것인지…</t>
  </si>
  <si>
    <t xml:space="preserve">월드 보스 공략전에 인원을 참여하는 방식 구현
- 월드 보스의 개념이 무엇인지에 따라 다르다.
- 각 클라이언트가 자신의 친구나 무작위 인원으로 파티를 구성해서 진행하는 방식인 경우와, 전체 서버 인원이 참여하는 경우에 구현 방식이 달라진다.</t>
  </si>
  <si>
    <t xml:space="preserve">월드 보스 공략전 전투 방식 구현
- 상세한 방식을 정의하여야 한다.
- 일단 서버 상에서 수행하기는 하는데… 음… 캐릭터의 전투력을 어떻게 반영할지 문제도 있고…</t>
  </si>
  <si>
    <t xml:space="preserve">월드 보스 공략전 결과 판정 방식 구현
- 보스 몬스터의 사망을 어떻게 처리할지에 대한 부분
- 보스 몬스터에게 가한 피해, 또는 아군을 치료한 양 등을 어떻게 산정해서 그 순위를 정할지에 대한 부분</t>
  </si>
  <si>
    <t xml:space="preserve">길드전(RvR) 시스템</t>
  </si>
  <si>
    <t xml:space="preserve">길드전 매칭 시스템 구현
- 하나의 서버에서만 매칭할지, 전체 서비스 유저들 사이에서 매칭할지…
- 어떤 기준을 근거로 매칭할지…</t>
  </si>
  <si>
    <t xml:space="preserve">길드전 결과 검증 기능
- 클라이언트가 보내온 승리 / 패배 결과를 그대로 신용할 수는 없다.
- 하지만 그렇다고 현재의 시스템에서는 서버에서 전투 처리를 할 수도 없는 노릇이고…
- DB에 있는 정보를 토대로 최대한 사실에 가깝게 추론하는 수 밖에 없을 듯…?</t>
  </si>
  <si>
    <t xml:space="preserve">길드전 점수 획득 / 사용 기능
- 그게 정확히 뭐가 될지는 모르겠지만 말이다…</t>
  </si>
  <si>
    <t xml:space="preserve">길드 던전 시스템</t>
  </si>
  <si>
    <t xml:space="preserve">길드 던전 시스템 구현
- 아직 상세한 사항은 없다.</t>
  </si>
  <si>
    <t xml:space="preserve">성소 시스템</t>
  </si>
  <si>
    <t xml:space="preserve">성소가 플레이어에게 부여효과를 주는 기능 구현</t>
  </si>
  <si>
    <t xml:space="preserve">성소의 레벨 및 강화 기능 구현</t>
  </si>
  <si>
    <t xml:space="preserve">펫 시스템</t>
  </si>
  <si>
    <t xml:space="preserve">펫 구매</t>
  </si>
  <si>
    <t xml:space="preserve">캐릭터에게 적용할 펫 선택</t>
  </si>
  <si>
    <t xml:space="preserve">펫 강화</t>
  </si>
  <si>
    <t xml:space="preserve">튜토리얼 시스템</t>
  </si>
  <si>
    <t xml:space="preserve">튜토리얼 달성 여부 처리
- 각 계정마다 튜토리얼을 어디까지 진행했는지 여부를 기록한다.
- 재접속하더라도, 이미 진행한 튜토리얼 단계는 건너뛰고, 진행하지 않은 부분부터 시작할 수 있어야 한다.
- 튜토리얼은 수행하지 않고 건너뛸 수 있어야 한다.</t>
  </si>
  <si>
    <t xml:space="preserve">빌드 자동화</t>
  </si>
  <si>
    <t xml:space="preserve">#458</t>
  </si>
  <si>
    <t xml:space="preserve">명령행으로 공통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</si>
  <si>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#1157</t>
  </si>
  <si>
    <t xml:space="preserve">Windows 빌드는 완성</t>
  </si>
  <si>
    <t xml:space="preserve">명령행으로 클라이언트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</si>
  <si>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#487</t>
  </si>
  <si>
    <t xml:space="preserve">명령행으로 서버 프로젝트를 빌드하는 도구 제작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</si>
  <si>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#1158</t>
  </si>
  <si>
    <t xml:space="preserve">게임 데이터 스크립트 툴을 명령행으로 작동하게 만들기
- IDE의 도움 없이 운영체제 별로, 빌드 옵션 별로 빌드할 수 있어야 
한다.
- 지원해야 하는 운영체제는 Windows와 OSX다.
- 필요한 경우, 빌드 결과물을 다른 지점으로 복사해서 갱신해줄 수 있어야 한다.</t>
  </si>
  <si>
    <t xml:space="preserve">#1159</t>
  </si>
  <si>
    <t xml:space="preserve">명령행으로 전체 프로젝트를 빌드하는 도구 제작
- IDE의 도움 없이 운영체제 별로, 빌드 옵션 별로 빌드할 수 있어야 
한다.
- 지원해야 하는 운영체제는 Windows와 OSX다.
- 저장소와 연동해서 커밋할 수 있으면 더욱 좋다.</t>
  </si>
  <si>
    <t xml:space="preserve">#1160</t>
  </si>
  <si>
    <t xml:space="preserve">게임 데이터를 패키징하는 도구 제작
- Unity 3D 엔진을 쓰기 때문에, Asset Bundle을 사용할 가능성이 높다.
- 에셋 번들을 구축하는 방식에 대한 세부적인 명세가 필요함</t>
  </si>
  <si>
    <t xml:space="preserve">서비스 마켓 대상 별로 빌드를 분리하기
- 마켓마다 DB가 분리되어 있고, 각자 다른 버전을 적용해야 할 수 있다.
- 여러 마켓이 공통 서버를 이용할지, 서버 자체를 분리할지에 대한 정책을 정해야 한다.
- 빌드는 여러 개가 생성되어야 할 수는 있으나, 프로젝트 소스는 하나를 유지해야 한다.
: 같은 버전을 서비스한다는 전제 하에는 그러해야 한다.</t>
  </si>
  <si>
    <t xml:space="preserve">#486</t>
  </si>
  <si>
    <t xml:space="preserve">서비스 언어 / 문화권 별로 빌드를 분리하기
- 서비스 언어 / 문화권 별로 DB가 분리되어 있고, 각자 다른 버전을 적용해야 할 수 있다.
- 빌드는 여러 개가 생성되어야 할 수는 있으나, 프로젝트 소스는 하나를 유지해야 한다.
: 같은 버전을 서비스한다는 전제 하에는 그러해야 한다.</t>
  </si>
  <si>
    <t xml:space="preserve">#1161</t>
  </si>
  <si>
    <t xml:space="preserve">서버 서비스 기반 구축</t>
  </si>
  <si>
    <t xml:space="preserve">클라우드 서비스 검토
- AWS, MS Azure 등
- 현재로써는 Google Cloud Platform이 유력하다.
: 발행사가 강력하게 원하고 있다. 'Google Featured'를 염두에 두고 있는 것으로 보임. (관련 서비스의 정식 이름은 The Google Play Opportunity)
- 비용을 산정해봐야 한다. 
 : 이 시점에서 정확하게 계산하기는 좀 무리일 수도 있겠지만…</t>
  </si>
  <si>
    <t xml:space="preserve">선정한 클라우드 서비스로 서버 서비스해보기
- 할당받은 서버에 OS 설치, 서비스 환경 구축
- 클라우드 서비스로 서버를 돌린 후, 여기에 접속할 수 있는지 테스트</t>
  </si>
  <si>
    <t xml:space="preserve">로드밸런싱 기능 구축
- 아마 클라우스 서비스에서 기능을 자동으로 지원해줄 것으로 예상은 하는데, 상세한 사양을 알아봐야 한다.
- 추가적인 비용이 필요한지, 어떤 설정을 해야 하는지 등등…</t>
  </si>
  <si>
    <t xml:space="preserve">데이터베이스의 장애 복구(Failover) 기능을 구축
- DB를 Master, Slave, Backup으로 구축을 해야겠지?
- 관련 기능들은 클라우드 서비스에서 제공을 해줄 수도 있다. 알아보고 이용할 수 있는 부분들은 빠르게 적용해볼 것</t>
  </si>
  <si>
    <t xml:space="preserve">푸시 서비스 기능을 구축
- 이것도 아마 Google Play, Appstore 등의 마켓에서 자체적으로 해주는 기능이 있는 걸로 알고 있다.
- 써먹는 방식에 대해 연구가 좀 필요하다.
- 단순히 푸시를 보낼지 말지에 대한 것 뿐만 아니라, 어떤 상황의 어떤 유저에게 보낼 것인지에 대한 명세의 범위를 잡아야 한다.</t>
  </si>
  <si>
    <t xml:space="preserve">게임 버전 관리</t>
  </si>
  <si>
    <t xml:space="preserve">#457</t>
  </si>
  <si>
    <t xml:space="preserve">게임 애플리케이션 버전 처리
- 접속한 클라이언트의 버전이, 서버가 서비스하고 있는 대상 버전과 같은지 점검한다.
- 버전이 다르다면, 서버가 서비스하는 대상 버전의 클라이언트 프로그램을 받을 수 있는 웹 페이지로 안내한다.</t>
  </si>
  <si>
    <t xml:space="preserve">게임 데이터 버전 처리
- 접속한 클라이언트의 버전이, 서버가 서비스하고 있는 대상 버전과 같은지 점검한다.
- 버전이 다르다면, 서버가 서비스하는 버전의 데이터로 교체하도록 페이지를 클라이언트에게 알린다.
 : 실제 접속 및 다운로드 처리는 클라이언트에서 담당한다.</t>
  </si>
  <si>
    <t xml:space="preserve">#484</t>
  </si>
  <si>
    <t xml:space="preserve">통계정보 기반 구축</t>
  </si>
  <si>
    <t xml:space="preserve">로그 서버 프로세스가 로그 DB에 기록을 쌓는 기능 구현
- 로그를 쌓는 프로세스는 게임 서비스 프로세스와 별개로 작동하는 방식이어야 한다.
: 로그 기록하는 프로세스가 죽는다고 서버가 다 죽어버리면 개곤란…
- 로그 쌓는 프로세스나 스레드난 서비스에 지장을 주지 않는 선이어야 한다.
: 그렇다고 가변적으로 로그 쌓는 빈도를 조절하게 만드는 건 좀 복잡하니까, 일단은 로그 쌓는 빈도 자체는 로그 종류에 따라 고정으로 한다.</t>
  </si>
  <si>
    <t xml:space="preserve">어떤 통계가 필요한지 분석
- 먼저, 무슨 통계를 낼 건지를 알아야 목적에 맞는 로그를 저장하게 할 수 있다.
- 통계 데이터와 로그 데이터는 1:1로 대응하지 않을 수 있다.
 : 같은 로그 데이터를 여러 통계에서 사용할 수도 있음.</t>
  </si>
  <si>
    <t xml:space="preserve">외부 프로그램에서 구축할 수 있는 통계 기능 활용하기
- Google Play, AWS 등에서 자체적으로 구현하고 있는 통계 기능을 활용할 수 있다.
- 특정 게임에 특화한 데이터를 획득하지는 못하겠지만, 서비스 일반에 관련한 데이터를 구축하는데 활용할 수 있을 것이다.
- 이미 잘 제공하는 게 있으면 활용을 하자는 취지….</t>
  </si>
  <si>
    <t xml:space="preserve">로그 메시지를 외부에서 지정하는 기능
- 모든 로그 메시지들은 종류마다 고유의 식별 타입 번호를 가진다.
 : 로그마다 GTC를 가진다고 보면 된다.
- 게임 데이터 스크립트를 이용해도 된다.
- 이 기능이 있으면 로그 메시지를 다양한 언어로 작성하게 할 수도 있다.</t>
  </si>
  <si>
    <t xml:space="preserve">서버 프로그램의 수정 없이 로그 저장 방식을 컨트롤하는 기능
- 이건 관리 도구 쪽에서 사용할 수 있는 기능이다.
- 사실 꼭 필요한 건지는 모르겠음.
- 특정 GTC의 로그 메시지를 기록하게 하거나, 기록하지 않게 하거나 조절할 수 있게 하는 기능이다.
- 특정 로그가 지나친 트래픽이나 저장 용량을 유발한다면, 이런 기능도 쓸모가 있다.</t>
  </si>
  <si>
    <t xml:space="preserve">낮음</t>
  </si>
  <si>
    <t xml:space="preserve">3thParty 계정 연동</t>
  </si>
  <si>
    <t xml:space="preserve">Google+ 계정 연동
- 서버 부분 연동</t>
  </si>
  <si>
    <t xml:space="preserve">facebook 계정 연동
- 서버 부분 연동</t>
  </si>
  <si>
    <t xml:space="preserve">twitter 계정 연동
- 서버 부분 연동</t>
  </si>
  <si>
    <t xml:space="preserve">보안 기반 구축</t>
  </si>
  <si>
    <t xml:space="preserve">서비스 인증 수단의 관리와 백업 절차 구축
- 관리해야 하는 서비스 인스턴스가 많아지기 때문이다.
- 인증 수단이 운용하는 서비스마다 여러 가지일 수 있다.
 : ID / PW 방식부터, 파일로 지정하는 비공개 키가 있을 수도 있고…
- 이런 관리사항들은 암암리에 구전되다가 담당자 퇴사 등의 이유로 자주 실전되어 버리곤 한다. 이런 경우를 방지해야 한다.
- 그렇다고 해서, 이 방면에 흥미가 있는 아무에게나 인증 관리 정보에 접근할 수 있게 허용해서도 안 된다. 
- 보안과 지식 공유 사이에 적절한 타협이 필요함</t>
  </si>
  <si>
    <t xml:space="preserve">암호화 통신 적용
- 적용할지 안 할지 여부부터, 어떤 알고리즘을 사용할지 여부까지
- 만약 한다면 공개 키 기반(PKI) 알고리즘이어야 할 것이다.
 : 복호화를 해야 하니까 말이지</t>
  </si>
  <si>
    <t xml:space="preserve">실행 파일 난독화 솔루션 적용
- 무료 솔루션이 있긴 한데, 성능은 별로라고 함.
- 적절한 가격대의 솔루션이 있다면, 그리고 C#에 적용할 수 있는 종류의 것이면 적용해 볼 것</t>
  </si>
  <si>
    <t xml:space="preserve">실행파일마다 빌드 지문 넣는 기능
- 유출된 프로그램을 실행했을 때, 일반에 알려지지 않은 특정한 방법을 쓰면 어떻게 배포된 빌드인지 확인할 수 있어야 한다.
- 실행파일의 버전 별로 다르게 넣는 게 아니라, 배포 대상마다 다르게 넣어야 한다.</t>
  </si>
  <si>
    <t xml:space="preserve">서비스 관리 시스템 설계</t>
  </si>
  <si>
    <t xml:space="preserve">서비스 버전 관리
- 출시 타입에 따라 서비스 타겟 버전이 무엇인지 지정할 수 있어야 한다.
- 특히 마켓 검수할 때 제출하는 실행파일은 검수 끝난 뒤에 서비스 서버에도 변경 없이 곧바로 적용할 수 있어야 한다.
- 따라서, 클라이언트 실행 파일에 적절한 설비가 갖춰져 있을 때, 출시 상태에 따라 서비스 타겟 버전을 외부에서 컨트롤하는기능이 반드시 필요하다.</t>
  </si>
  <si>
    <t xml:space="preserve">데이터 버전 관리
- 가급적 실행 파일을 직접 패치하기보다는 데이터 패치로 변경 사항들을 관리할수록 유리하다.
- 따라서, 실행 파일의 버전과 데이터 버전은 별도로 구성해야 하고, 데이터의 버전 변경은 실행 파일의 버전과 관계없이 이루어져야 한다.
- 다만, 실행 파일 버전과 데이터 버전의 조합의 유효성이 확인하게 하는 수단은 필요하다.
 : 실행 파일 버전마다, 필요로 하는 최소 데이터 버전을 명시하고 이를 검사하게 하는 것도 방법이다.</t>
  </si>
  <si>
    <t xml:space="preserve">DB 스키마의 이전(Migration) 기능 관리
- DB 스키마를 변경했을 경우, 이전 버전으로부터 다음 버전까지의 변경을 추적할 수 있는 질의문 코드를 전부 보관해야 한다.
- 이런 기능이 없을 경우, DB 스키마가 서비스 버전마다 다른 경우를 동시에 서비스해야 할 때 큰 난관에 부딪칠 수 있다.
 : 아니면 쓸데없이 노력을 낭비하거나….</t>
  </si>
  <si>
    <t xml:space="preserve">서비스 마켓 별로 서비스할 버전을 컨트롤할 수 있는 기능
- 실행파일의 버전과 데이터 버전을 둘 다 컨트롤 할 수 있어야 한다.
- 서버는 아무래도 패킷 버전 때문에 버전 별로 포워딩할 위치를 다르게 지정해야겠지…?</t>
  </si>
  <si>
    <t xml:space="preserve">서비스 관리도구 구축</t>
  </si>
  <si>
    <t xml:space="preserve">웹 기반 관리도구 구축
- 웹 기반으로 구축해야 배포가 편하다.
 : 그냥 웹 브라우저로 접속만 하면 되니까…
- 계정 인증 기능이 반드시 필요하다.
 : 허가된 관리자만 접속할 수 있다.
- 경우에 따라, 허가된 위치에서만 접속하도록 제한할 수 있다.</t>
  </si>
  <si>
    <t xml:space="preserve">관리 권한을 분산하고, 이를 확인하여 기능 사용을 허가하는 구조를 적용
- 관리 권한을 세분화하여, 담당자에 따라 접근 가능한 기능을 제한한다.</t>
  </si>
  <si>
    <t xml:space="preserve">데이터 파일 배포 기능
- FTP 서버 같은 걸 구축해서, 거기에 데이터를 올려놓아야 하나?
- 아무튼, 클라이언트가 접속해서 데이터를 받을 수 있게 해야 한다.
- 데이터는 기본적으로 Unity Asset Bundle이기 때문에, 이 파일을 받게 하면 된다.
- 웹 기반 관리도구의 일환으로 구축할 수 있다.</t>
  </si>
  <si>
    <t xml:space="preserve">서비스 버전을 지정하는 기능
- 실행파일과 데이터 둘 다 지정할 수 있어야 한다.
- 서비스 마켓 별로 대상 버전을 다르게 지정할 수 있어야 한다.</t>
  </si>
  <si>
    <t xml:space="preserve">추가적인 연구사항들
(할 수도 있고 안 할 수도 있는 사항들이다.)</t>
  </si>
  <si>
    <t xml:space="preserve">ASP.NET 웹 서버를 Linux로 서비스하기
- Mono.NET을 이용해 ASP.NET 웹 서버 빌드 가능하게 한다.
- Apache HTTP Web Server를 이용해 서비스해보기</t>
  </si>
  <si>
    <t xml:space="preserve">Memory DB를 캐시로 사용하기
- Memory DB는 Redis로 구축한다.
- RDBMS는 Redis의 데이터를 주기적으로 기록하는 식으로 사용한다.
- 단, 결제 관련 부분은 RDBMS만 이용하게 한다.
 : 이 부분만큼은 Transaction을 쓰려고 하기 때문이다.</t>
  </si>
  <si>
    <t xml:space="preserve">프로젝트의 RDBMS를 MySQL -&gt; MariaDB로 이전
- Oracle의 손길에서 자유롭다(…)
- MariaDB 자체가 MySQL의 파생 프로젝트이므로, 이전하기가 쉽다.
- MariaDB 측에서는 MySQL보다 성능이 좋다고 주장하므로…
- 안정성 문제가 있을 수 있다. (아무래도 DB가 다르다보니…)</t>
  </si>
  <si>
    <t xml:space="preserve">로그 DB를 MongoDB로 구축할 수 있는지 연구
- 스키마 변경에서 좀 더 자유로운 Document형 DB이기 때문이다.
- 그냥 게임 서비스에 쓰는 RDBMS를 똑같이 쓰는 게 나을 수도 있다.
- 서비스 제품에 DB가 여러 종류인 것도 충분히 부담스러우므로, 이에 대해서도 고려를 해야 한다.</t>
  </si>
  <si>
    <t xml:space="preserve">누계</t>
  </si>
  <si>
    <t xml:space="preserve">특정
누계</t>
  </si>
  <si>
    <t xml:space="preserve">대상 기간 : 2016년 1월 1일 ~ 2016년 12월 31일</t>
  </si>
  <si>
    <t xml:space="preserve">용어 해설 : </t>
  </si>
  <si>
    <t xml:space="preserve">: 이런 부분은 중간에 요청이나 필요에 의해 과업이 추가된 부분임.</t>
  </si>
  <si>
    <t xml:space="preserve">: 칸이 이런 색이면, 이 과업은 일정이나 그 외 어떤 이유로 삭제되었음을 나타냄.</t>
  </si>
  <si>
    <t xml:space="preserve">※ 최종 목표 : </t>
  </si>
  <si>
    <t xml:space="preserve">1. Eternal Guardians 서버 기능 구현
2. Eternal Guardians 서비스 기반 구축
3. Eternal Guardians 관리 도구 구축</t>
  </si>
  <si>
    <r>
      <rPr>
        <sz val="11"/>
        <color rgb="FF000000"/>
        <rFont val="맑은 고딕"/>
        <family val="3"/>
        <charset val="129"/>
      </rPr>
      <t> 완료된 작업은 순번과 수행 결과 열을 이 색으로 맞춘다. 별 의미는 없고 알아보기 쉽게 하기 위한 것이다.
 개발 방법론의 이른바 </t>
    </r>
    <r>
      <rPr>
        <b val="true"/>
        <sz val="11"/>
        <color rgb="FF006600"/>
        <rFont val="맑은 고딕"/>
        <family val="3"/>
        <charset val="129"/>
      </rPr>
      <t>초록 막대 패턴</t>
    </r>
    <r>
      <rPr>
        <sz val="11"/>
        <color rgb="FF000000"/>
        <rFont val="맑은 고딕"/>
        <family val="3"/>
        <charset val="129"/>
      </rPr>
      <t>으로 봐도 좋다.</t>
    </r>
  </si>
  <si>
    <t xml:space="preserve">우선순위 : </t>
  </si>
  <si>
    <t xml:space="preserve">매우 높음, 높음, 보통, 낮음, 매우 낮음의 5개 순위로 매길 것.(숫자도 상관없다.)</t>
  </si>
  <si>
    <t xml:space="preserve">작성시
참고 사항 :</t>
  </si>
  <si>
    <r>
      <rPr>
        <sz val="11"/>
        <color rgb="FF000000"/>
        <rFont val="맑은 고딕"/>
        <family val="3"/>
        <charset val="129"/>
      </rPr>
      <t>1. 개별 과업은 되도록 </t>
    </r>
    <r>
      <rPr>
        <b val="true"/>
        <sz val="11"/>
        <color rgb="FF000000"/>
        <rFont val="맑은 고딕"/>
        <family val="3"/>
        <charset val="129"/>
      </rPr>
      <t>24시간 이상의 작업으로 설정하지 않는다.</t>
    </r>
  </si>
  <si>
    <t xml:space="preserve">2. 실제로 가능하다고 생각하는 과업과 일정으로 작성하라.</t>
  </si>
  <si>
    <r>
      <rPr>
        <sz val="11"/>
        <color rgb="FF000000"/>
        <rFont val="맑은 고딕"/>
        <family val="3"/>
        <charset val="129"/>
      </rPr>
      <t>3. 초기 예측과 현재 예측이 궁극적으로 맞아떨어지록 노력할 것.
</t>
    </r>
    <r>
      <rPr>
        <b val="true"/>
        <sz val="11"/>
        <color rgb="FFFF0000"/>
        <rFont val="맑은 고딕"/>
        <family val="3"/>
        <charset val="129"/>
      </rPr>
      <t> (그렇다고 현재 예측을 사실과 다르게 적어서는 안된다.!)</t>
    </r>
  </si>
  <si>
    <t xml:space="preserve">4. 진행이나 예측에 표시되는 칸에 들어가는 숫자는 작업을 1시간 단위로 나타낸 양이다.</t>
  </si>
  <si>
    <t xml:space="preserve">날짜 목록</t>
  </si>
  <si>
    <t xml:space="preserve">휴무 사유</t>
  </si>
  <si>
    <t xml:space="preserve">특정 스프린트 시작일</t>
  </si>
  <si>
    <t xml:space="preserve">신정</t>
  </si>
  <si>
    <t xml:space="preserve">토요일</t>
  </si>
  <si>
    <t xml:space="preserve">일요일</t>
  </si>
  <si>
    <t xml:space="preserve">Google Cloud Platform 교육 참석</t>
  </si>
  <si>
    <t xml:space="preserve">구정연휴, 일요일</t>
  </si>
  <si>
    <t xml:space="preserve">설날</t>
  </si>
  <si>
    <t xml:space="preserve">구정연휴</t>
  </si>
  <si>
    <t xml:space="preserve">대체휴일</t>
  </si>
  <si>
    <t xml:space="preserve">삼일절</t>
  </si>
  <si>
    <t xml:space="preserve">2016 Google Gaming Summit Seoul 참석</t>
  </si>
  <si>
    <t xml:space="preserve">근로자의날, 일요일</t>
  </si>
  <si>
    <t xml:space="preserve">어린이날</t>
  </si>
  <si>
    <t xml:space="preserve">석가탄신일, 토요일</t>
  </si>
  <si>
    <t xml:space="preserve">현충일</t>
  </si>
  <si>
    <t xml:space="preserve">광복절</t>
  </si>
  <si>
    <t xml:space="preserve">추석연휴</t>
  </si>
  <si>
    <t xml:space="preserve">추석</t>
  </si>
  <si>
    <t xml:space="preserve">개천절</t>
  </si>
  <si>
    <t xml:space="preserve">성탄절, 일요일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</si>
</sst>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18">
    <font>
      <sz val="11"/>
      <color rgb="FF000000"/>
      <name val="맑은 고딕"/>
      <family val="2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0"/>
      <name val="Arial"/>
      <family val="0"/>
      <charset val="129"/>
    </font>
    <font>
      <sz val="11"/>
      <color rgb="FF000000"/>
      <name val="맑은 고딕"/>
      <family val="3"/>
      <charset val="129"/>
    </font>
    <font>
      <b val="true"/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b val="true"/>
      <sz val="11"/>
      <color rgb="FFFF0000"/>
      <name val="맑은 고딕"/>
      <family val="3"/>
      <charset val="129"/>
    </font>
    <font>
      <b val="true"/>
      <sz val="11"/>
      <color rgb="FF984807"/>
      <name val="맑은 고딕"/>
      <family val="3"/>
      <charset val="129"/>
    </font>
    <font>
      <b val="true"/>
      <sz val="11"/>
      <color rgb="FF0000CC"/>
      <name val="맑은 고딕"/>
      <family val="3"/>
      <charset val="129"/>
    </font>
    <font>
      <b val="true"/>
      <sz val="10"/>
      <color rgb="FF0000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0"/>
      <color rgb="FF0000CC"/>
      <name val="맑은 고딕"/>
      <family val="3"/>
      <charset val="129"/>
    </font>
    <font>
      <sz val="10"/>
      <name val="맑은 고딕"/>
      <family val="3"/>
      <charset val="129"/>
    </font>
    <font>
      <sz val="11"/>
      <color rgb="FF9C0006"/>
      <name val="맑은 고딕"/>
      <family val="2"/>
      <charset val="129"/>
    </font>
    <font>
      <b val="true"/>
      <sz val="11"/>
      <color rgb="FF006600"/>
      <name val="맑은 고딕"/>
      <family val="3"/>
      <charset val="129"/>
    </font>
  </fonts>
  <fills count="21">
    <fill>
      <patternFill patternType="none"/>
    </fill>
    <fill>
      <patternFill patternType="gray125"/>
    </fill>
    <fill>
      <patternFill patternType="solid">
        <fgColor rgb="FFFFC7CE"/>
        <bgColor rgb="FFFFD6C1"/>
      </patternFill>
    </fill>
    <fill>
      <patternFill patternType="solid">
        <fgColor rgb="FFE8D1FF"/>
        <bgColor rgb="FFE6E0EC"/>
      </patternFill>
    </fill>
    <fill>
      <patternFill patternType="solid">
        <fgColor rgb="FFC6D9F1"/>
        <bgColor rgb="FFCCCCFF"/>
      </patternFill>
    </fill>
    <fill>
      <patternFill patternType="solid">
        <fgColor rgb="FFE1F6C0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99"/>
        <bgColor rgb="FFE1F6C0"/>
      </patternFill>
    </fill>
    <fill>
      <patternFill patternType="solid">
        <fgColor rgb="FFFFFFFF"/>
        <bgColor rgb="FFF2F2F2"/>
      </patternFill>
    </fill>
    <fill>
      <patternFill patternType="solid">
        <fgColor rgb="FFB9CDE5"/>
        <bgColor rgb="FFC6D9F1"/>
      </patternFill>
    </fill>
    <fill>
      <patternFill patternType="solid">
        <fgColor rgb="FFF2F2F2"/>
        <bgColor rgb="FFFDEADA"/>
      </patternFill>
    </fill>
    <fill>
      <patternFill patternType="solid">
        <fgColor rgb="FFCCFF66"/>
        <bgColor rgb="FF99FF66"/>
      </patternFill>
    </fill>
    <fill>
      <patternFill patternType="solid">
        <fgColor rgb="FFDCE6F2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E4B5"/>
        <bgColor rgb="FFFFD6C1"/>
      </patternFill>
    </fill>
    <fill>
      <patternFill patternType="solid">
        <fgColor rgb="FFB2B2B2"/>
        <bgColor rgb="FFA6A6A6"/>
      </patternFill>
    </fill>
    <fill>
      <patternFill patternType="solid">
        <fgColor rgb="FFFDEADA"/>
        <bgColor rgb="FFF2F2F2"/>
      </patternFill>
    </fill>
    <fill>
      <patternFill patternType="solid">
        <fgColor rgb="FFCCCCFF"/>
        <bgColor rgb="FFC6D9F1"/>
      </patternFill>
    </fill>
    <fill>
      <patternFill patternType="solid">
        <fgColor rgb="FF99FF66"/>
        <bgColor rgb="FFCCFF66"/>
      </patternFill>
    </fill>
    <fill>
      <patternFill patternType="solid">
        <fgColor rgb="FFFAC090"/>
        <bgColor rgb="FFFFC7CE"/>
      </patternFill>
    </fill>
    <fill>
      <patternFill patternType="solid">
        <fgColor rgb="FFFFD6C1"/>
        <bgColor rgb="FFFFE4B5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/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>
        <color rgb="FFD9D9D9"/>
      </left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2" borderId="0" applyFont="true" applyBorder="false" applyAlignment="true" applyProtection="false">
      <alignment horizontal="general" vertical="center" textRotation="0" wrapText="false" indent="0" shrinkToFit="false"/>
    </xf>
  </cellStyleXfs>
  <cellXfs count="9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15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1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5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6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5" fillId="6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4" borderId="5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4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5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5" borderId="4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5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6" borderId="5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6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13" fillId="10" borderId="4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3" fillId="1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1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4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9" fillId="7" borderId="4" xfId="0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1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2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4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CC"/>
      <rgbColor rgb="FFCCFF66"/>
      <rgbColor rgb="FFFF00FF"/>
      <rgbColor rgb="FF00FFFF"/>
      <rgbColor rgb="FF9C0006"/>
      <rgbColor rgb="FF006600"/>
      <rgbColor rgb="FF000080"/>
      <rgbColor rgb="FF808000"/>
      <rgbColor rgb="FF800080"/>
      <rgbColor rgb="FF008080"/>
      <rgbColor rgb="FFBFBFBF"/>
      <rgbColor rgb="FF808080"/>
      <rgbColor rgb="FFB2B2B2"/>
      <rgbColor rgb="FF993366"/>
      <rgbColor rgb="FFFDEADA"/>
      <rgbColor rgb="FFDCE6F2"/>
      <rgbColor rgb="FF660066"/>
      <rgbColor rgb="FFFFD6C1"/>
      <rgbColor rgb="FF0066CC"/>
      <rgbColor rgb="FFCCCCFF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F2F2F2"/>
      <rgbColor rgb="FFE1F6C0"/>
      <rgbColor rgb="FFFFFF99"/>
      <rgbColor rgb="FFB9CDE5"/>
      <rgbColor rgb="FFFFC7CE"/>
      <rgbColor rgb="FFE8D1FF"/>
      <rgbColor rgb="FFFAC090"/>
      <rgbColor rgb="FF3366FF"/>
      <rgbColor rgb="FFC6D9F1"/>
      <rgbColor rgb="FF99FF66"/>
      <rgbColor rgb="FFFFE4B5"/>
      <rgbColor rgb="FFE6E0EC"/>
      <rgbColor rgb="FFFF6600"/>
      <rgbColor rgb="FF666699"/>
      <rgbColor rgb="FFA6A6A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5536"/>
  <sheetViews>
    <sheetView windowProtection="false" showFormulas="false" showGridLines="true" showRowColHeaders="true" showZeros="true" rightToLeft="false" tabSelected="true" showOutlineSymbols="true" defaultGridColor="true" view="normal" topLeftCell="A239" colorId="64" zoomScale="90" zoomScaleNormal="90" zoomScalePageLayoutView="100" workbookViewId="0">
      <selection pane="topLeft" activeCell="E251" activeCellId="0" sqref="E251"/>
    </sheetView>
  </sheetViews>
  <sheetFormatPr defaultRowHeight="16.5"/>
  <cols>
    <col collapsed="false" hidden="false" max="1" min="1" style="1" width="19.131455399061"/>
    <col collapsed="false" hidden="false" max="2" min="2" style="2" width="53.2910798122066"/>
    <col collapsed="false" hidden="false" max="3" min="3" style="2" width="10.0610328638498"/>
    <col collapsed="false" hidden="false" max="4" min="4" style="2" width="65.9577464788732"/>
    <col collapsed="false" hidden="false" max="5" min="5" style="2" width="10.0610328638498"/>
    <col collapsed="false" hidden="false" max="6" min="6" style="2" width="12.0469483568075"/>
    <col collapsed="false" hidden="false" max="10" min="7" style="3" width="12.9107981220657"/>
    <col collapsed="false" hidden="false" max="11" min="11" style="3" width="15.6525821596244"/>
    <col collapsed="false" hidden="false" max="12" min="12" style="3" width="12.0469483568075"/>
    <col collapsed="false" hidden="false" max="13" min="13" style="1" width="10.3098591549296"/>
    <col collapsed="false" hidden="false" max="14" min="14" style="2" width="45.2159624413146"/>
    <col collapsed="false" hidden="false" max="1025" min="15" style="4" width="10.3098591549296"/>
  </cols>
  <sheetData>
    <row r="1" customFormat="false" ht="33" hidden="false" customHeight="false" outlineLevel="0" collapsed="false">
      <c r="A1" s="0"/>
      <c r="B1" s="5"/>
      <c r="C1" s="5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/>
      <c r="M1" s="7"/>
      <c r="N1" s="0"/>
    </row>
    <row r="2" customFormat="false" ht="33" hidden="false" customHeight="false" outlineLevel="0" collapsed="false">
      <c r="A2" s="0"/>
      <c r="B2" s="0"/>
      <c r="C2" s="0"/>
      <c r="D2" s="8" t="s">
        <v>8</v>
      </c>
      <c r="E2" s="9" t="n">
        <v>8</v>
      </c>
      <c r="F2" s="9" t="n">
        <v>1</v>
      </c>
      <c r="G2" s="10" t="n">
        <f aca="false">QUOTIENT(과업목록!G245, (E2 * F2))</f>
        <v>248</v>
      </c>
      <c r="H2" s="10" t="n">
        <f aca="false">QUOTIENT(과업목록!H245, (E2 * F2))</f>
        <v>276</v>
      </c>
      <c r="I2" s="10" t="n">
        <f aca="false">QUOTIENT(과업목록!I245, (E2 * F2))</f>
        <v>242</v>
      </c>
      <c r="J2" s="10" t="n">
        <f aca="false">QUOTIENT(과업목록!J245, (E2 * F2))</f>
        <v>37</v>
      </c>
      <c r="K2" s="10" t="n">
        <f aca="false">QUOTIENT(과업목록!J245, (E2 * F2))</f>
        <v>37</v>
      </c>
      <c r="L2" s="10"/>
      <c r="M2" s="7"/>
      <c r="N2" s="0"/>
    </row>
    <row r="3" customFormat="false" ht="33" hidden="false" customHeight="false" outlineLevel="0" collapsed="false">
      <c r="A3" s="0"/>
      <c r="B3" s="0"/>
      <c r="C3" s="0"/>
      <c r="D3" s="8" t="s">
        <v>9</v>
      </c>
      <c r="E3" s="9" t="n">
        <v>8</v>
      </c>
      <c r="F3" s="9" t="n">
        <v>1</v>
      </c>
      <c r="G3" s="10" t="n">
        <f aca="false">QUOTIENT(과업목록!G246, (E3 * F3))</f>
        <v>222</v>
      </c>
      <c r="H3" s="10" t="n">
        <f aca="false">QUOTIENT(과업목록!H246, (E3 * F3))</f>
        <v>247</v>
      </c>
      <c r="I3" s="10" t="n">
        <f aca="false">QUOTIENT(과업목록!I246, (E3 * F3))</f>
        <v>216</v>
      </c>
      <c r="J3" s="10" t="n">
        <f aca="false">QUOTIENT(과업목록!J246, (E3 * F3))</f>
        <v>37</v>
      </c>
      <c r="K3" s="10" t="n">
        <f aca="false">QUOTIENT(과업목록!J246, (E3 * F3))</f>
        <v>37</v>
      </c>
      <c r="L3" s="10"/>
      <c r="M3" s="7"/>
      <c r="N3" s="0"/>
    </row>
    <row r="4" customFormat="false" ht="16.5" hidden="false" customHeight="false" outlineLevel="0" collapsed="false">
      <c r="A4" s="0"/>
      <c r="B4" s="0"/>
      <c r="C4" s="0"/>
      <c r="D4" s="8" t="s">
        <v>10</v>
      </c>
      <c r="E4" s="11"/>
      <c r="F4" s="11"/>
      <c r="G4" s="12" t="n">
        <f aca="false">'휴무일 목록'!B2</f>
        <v>42370</v>
      </c>
      <c r="H4" s="12" t="n">
        <f aca="false">'휴무일 목록'!B2</f>
        <v>42370</v>
      </c>
      <c r="I4" s="12" t="n">
        <f aca="false">'휴무일 목록'!B2</f>
        <v>42370</v>
      </c>
      <c r="J4" s="12" t="n">
        <f aca="false">'휴무일 목록'!B2</f>
        <v>42370</v>
      </c>
      <c r="K4" s="13"/>
      <c r="L4" s="13"/>
      <c r="M4" s="7"/>
      <c r="N4" s="0"/>
    </row>
    <row r="5" customFormat="false" ht="16.5" hidden="false" customHeight="false" outlineLevel="0" collapsed="false">
      <c r="A5" s="0"/>
      <c r="B5" s="0"/>
      <c r="C5" s="0"/>
      <c r="D5" s="8" t="s">
        <v>11</v>
      </c>
      <c r="E5" s="11"/>
      <c r="F5" s="11"/>
      <c r="G5" s="12" t="n">
        <f aca="false">WORKDAY('휴무일 목록'!B2,G2,'휴무일 목록'!B4:B122)</f>
        <v>42737</v>
      </c>
      <c r="H5" s="12" t="n">
        <f aca="false">WORKDAY('휴무일 목록'!B2,H2,'휴무일 목록'!B4:B122)</f>
        <v>42775</v>
      </c>
      <c r="I5" s="12" t="n">
        <f aca="false">WORKDAY('휴무일 목록'!B2,I2,'휴무일 목록'!B4:B122)</f>
        <v>42727</v>
      </c>
      <c r="J5" s="12" t="n">
        <f aca="false">WORKDAY('휴무일 목록'!B2,J2,'휴무일 목록'!B4:B122)</f>
        <v>42429</v>
      </c>
      <c r="K5" s="13"/>
      <c r="L5" s="13"/>
      <c r="M5" s="7"/>
      <c r="N5" s="0"/>
    </row>
    <row r="6" customFormat="false" ht="16.5" hidden="false" customHeight="false" outlineLevel="0" collapsed="false">
      <c r="A6" s="0"/>
      <c r="B6" s="0"/>
      <c r="C6" s="0"/>
      <c r="D6" s="8" t="s">
        <v>12</v>
      </c>
      <c r="E6" s="11"/>
      <c r="F6" s="11"/>
      <c r="G6" s="12" t="n">
        <f aca="false">'휴무일 목록'!B3</f>
        <v>42370</v>
      </c>
      <c r="H6" s="12" t="n">
        <f aca="false">'휴무일 목록'!B3</f>
        <v>42370</v>
      </c>
      <c r="I6" s="12" t="n">
        <f aca="false">'휴무일 목록'!B3</f>
        <v>42370</v>
      </c>
      <c r="J6" s="12" t="n">
        <f aca="false">'휴무일 목록'!B3</f>
        <v>42370</v>
      </c>
      <c r="K6" s="13"/>
      <c r="L6" s="13"/>
      <c r="M6" s="7"/>
      <c r="N6" s="0"/>
    </row>
    <row r="7" customFormat="false" ht="16.5" hidden="false" customHeight="false" outlineLevel="0" collapsed="false">
      <c r="A7" s="0"/>
      <c r="B7" s="0"/>
      <c r="C7" s="0"/>
      <c r="D7" s="8" t="s">
        <v>13</v>
      </c>
      <c r="E7" s="11"/>
      <c r="F7" s="11"/>
      <c r="G7" s="12" t="n">
        <f aca="false">WORKDAY('휴무일 목록'!B3,G3,'휴무일 목록'!B4:B122)</f>
        <v>42699</v>
      </c>
      <c r="H7" s="12" t="n">
        <f aca="false">WORKDAY('휴무일 목록'!B3,H3,'휴무일 목록'!B4:B122)</f>
        <v>42734</v>
      </c>
      <c r="I7" s="12" t="n">
        <f aca="false">WORKDAY('휴무일 목록'!B3,I3,'휴무일 목록'!B4:B122)</f>
        <v>42691</v>
      </c>
      <c r="J7" s="12" t="n">
        <f aca="false">WORKDAY('휴무일 목록'!B3,J3,'휴무일 목록'!B4:B122)</f>
        <v>42429</v>
      </c>
      <c r="K7" s="13"/>
      <c r="L7" s="13"/>
      <c r="M7" s="7"/>
      <c r="N7" s="0"/>
    </row>
    <row r="8" customFormat="false" ht="16.5" hidden="false" customHeight="false" outlineLevel="0" collapsed="false">
      <c r="A8" s="0"/>
      <c r="B8" s="0"/>
      <c r="C8" s="0"/>
      <c r="D8" s="5"/>
      <c r="E8" s="5"/>
      <c r="F8" s="5"/>
      <c r="G8" s="0"/>
      <c r="H8" s="0"/>
      <c r="I8" s="0"/>
      <c r="J8" s="0"/>
      <c r="K8" s="0"/>
      <c r="L8" s="0"/>
      <c r="M8" s="7"/>
      <c r="N8" s="0"/>
    </row>
    <row r="9" customFormat="false" ht="16.5" hidden="false" customHeight="false" outlineLevel="0" collapsed="false">
      <c r="A9" s="0"/>
      <c r="B9" s="14" t="s">
        <v>14</v>
      </c>
      <c r="C9" s="15"/>
      <c r="D9" s="15"/>
      <c r="E9" s="15"/>
      <c r="F9" s="15"/>
      <c r="G9" s="16"/>
      <c r="H9" s="17" t="n">
        <v>8</v>
      </c>
      <c r="I9" s="17"/>
      <c r="J9" s="17" t="n">
        <v>0</v>
      </c>
      <c r="K9" s="18" t="n">
        <f aca="false">SUM(H9,-J9)</f>
        <v>8</v>
      </c>
      <c r="L9" s="0"/>
      <c r="M9" s="7"/>
      <c r="N9" s="0"/>
    </row>
    <row r="10" customFormat="false" ht="16.5" hidden="false" customHeight="false" outlineLevel="0" collapsed="false">
      <c r="A10" s="0"/>
      <c r="B10" s="14" t="s">
        <v>15</v>
      </c>
      <c r="C10" s="15"/>
      <c r="D10" s="15"/>
      <c r="E10" s="15"/>
      <c r="F10" s="15"/>
      <c r="G10" s="16"/>
      <c r="H10" s="17"/>
      <c r="I10" s="17" t="n">
        <v>1.118</v>
      </c>
      <c r="J10" s="17"/>
      <c r="K10" s="18"/>
      <c r="L10" s="0"/>
      <c r="M10" s="7"/>
      <c r="N10" s="0"/>
    </row>
    <row r="11" customFormat="false" ht="16.5" hidden="false" customHeight="false" outlineLevel="0" collapsed="false">
      <c r="A11" s="0"/>
      <c r="B11" s="0"/>
      <c r="C11" s="0"/>
      <c r="D11" s="5"/>
      <c r="E11" s="5"/>
      <c r="F11" s="5"/>
      <c r="G11" s="0"/>
      <c r="H11" s="0"/>
      <c r="I11" s="0"/>
      <c r="J11" s="0"/>
      <c r="K11" s="0"/>
      <c r="L11" s="0"/>
      <c r="M11" s="7"/>
      <c r="N11" s="0"/>
    </row>
    <row r="12" customFormat="false" ht="27" hidden="false" customHeight="false" outlineLevel="0" collapsed="false">
      <c r="A12" s="19" t="s">
        <v>16</v>
      </c>
      <c r="B12" s="20" t="s">
        <v>17</v>
      </c>
      <c r="C12" s="20" t="s">
        <v>18</v>
      </c>
      <c r="D12" s="20" t="s">
        <v>19</v>
      </c>
      <c r="E12" s="20" t="s">
        <v>18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1" t="s">
        <v>27</v>
      </c>
      <c r="N12" s="20" t="s">
        <v>28</v>
      </c>
    </row>
    <row r="13" customFormat="false" ht="26.85" hidden="false" customHeight="true" outlineLevel="0" collapsed="false">
      <c r="A13" s="22" t="s">
        <v>29</v>
      </c>
      <c r="B13" s="23" t="s">
        <v>30</v>
      </c>
      <c r="C13" s="23" t="s">
        <v>31</v>
      </c>
      <c r="D13" s="24" t="s">
        <v>32</v>
      </c>
      <c r="E13" s="25"/>
      <c r="F13" s="25" t="s">
        <v>33</v>
      </c>
      <c r="G13" s="25" t="n">
        <v>24</v>
      </c>
      <c r="H13" s="25" t="n">
        <f aca="false">G13 * 1.118</f>
        <v>26.832</v>
      </c>
      <c r="I13" s="25" t="n">
        <v>8</v>
      </c>
      <c r="J13" s="26" t="n">
        <v>8</v>
      </c>
      <c r="K13" s="27" t="n">
        <f aca="false">SUM(I13,-J13)</f>
        <v>0</v>
      </c>
      <c r="L13" s="25" t="n">
        <f aca="false">I13/G13</f>
        <v>0.333333333333333</v>
      </c>
      <c r="M13" s="28" t="s">
        <v>34</v>
      </c>
      <c r="N13" s="29"/>
    </row>
    <row r="14" customFormat="false" ht="14.15" hidden="false" customHeight="false" outlineLevel="0" collapsed="false">
      <c r="A14" s="22"/>
      <c r="B14" s="23"/>
      <c r="C14" s="23"/>
      <c r="D14" s="24" t="s">
        <v>35</v>
      </c>
      <c r="E14" s="25"/>
      <c r="F14" s="25" t="s">
        <v>33</v>
      </c>
      <c r="G14" s="25" t="n">
        <v>4</v>
      </c>
      <c r="H14" s="25" t="n">
        <f aca="false">G14 * 1.118</f>
        <v>4.472</v>
      </c>
      <c r="I14" s="25" t="n">
        <v>4</v>
      </c>
      <c r="J14" s="26" t="n">
        <v>4</v>
      </c>
      <c r="K14" s="27" t="n">
        <f aca="false">SUM(I14,-J14)</f>
        <v>0</v>
      </c>
      <c r="L14" s="25" t="n">
        <f aca="false">I14/G14</f>
        <v>1</v>
      </c>
      <c r="M14" s="28" t="s">
        <v>34</v>
      </c>
      <c r="N14" s="29"/>
    </row>
    <row r="15" customFormat="false" ht="14.15" hidden="false" customHeight="false" outlineLevel="0" collapsed="false">
      <c r="A15" s="22"/>
      <c r="B15" s="23"/>
      <c r="C15" s="23"/>
      <c r="D15" s="24" t="s">
        <v>36</v>
      </c>
      <c r="E15" s="25"/>
      <c r="F15" s="25" t="s">
        <v>33</v>
      </c>
      <c r="G15" s="25" t="n">
        <v>4</v>
      </c>
      <c r="H15" s="25" t="n">
        <f aca="false">G15 * 1.118</f>
        <v>4.472</v>
      </c>
      <c r="I15" s="25" t="n">
        <v>4</v>
      </c>
      <c r="J15" s="26" t="n">
        <v>4</v>
      </c>
      <c r="K15" s="27" t="n">
        <f aca="false">SUM(I15,-J15)</f>
        <v>0</v>
      </c>
      <c r="L15" s="25" t="n">
        <f aca="false">I15/G15</f>
        <v>1</v>
      </c>
      <c r="M15" s="28" t="s">
        <v>34</v>
      </c>
      <c r="N15" s="29"/>
    </row>
    <row r="16" customFormat="false" ht="14.15" hidden="false" customHeight="false" outlineLevel="0" collapsed="false">
      <c r="A16" s="22"/>
      <c r="B16" s="23"/>
      <c r="C16" s="23"/>
      <c r="D16" s="30" t="s">
        <v>37</v>
      </c>
      <c r="E16" s="23"/>
      <c r="F16" s="23" t="s">
        <v>33</v>
      </c>
      <c r="G16" s="23" t="n">
        <v>2</v>
      </c>
      <c r="H16" s="31" t="n">
        <f aca="false">G16 * 1.118</f>
        <v>2.236</v>
      </c>
      <c r="I16" s="23" t="n">
        <v>2</v>
      </c>
      <c r="J16" s="32" t="n">
        <v>0</v>
      </c>
      <c r="K16" s="33" t="n">
        <f aca="false">SUM(I16,-J16)</f>
        <v>2</v>
      </c>
      <c r="L16" s="34" t="n">
        <f aca="false">I16/G16</f>
        <v>1</v>
      </c>
      <c r="M16" s="35" t="s">
        <v>34</v>
      </c>
      <c r="N16" s="36"/>
    </row>
    <row r="17" customFormat="false" ht="14.15" hidden="false" customHeight="false" outlineLevel="0" collapsed="false">
      <c r="A17" s="22"/>
      <c r="B17" s="23"/>
      <c r="C17" s="23"/>
      <c r="D17" s="30" t="s">
        <v>38</v>
      </c>
      <c r="E17" s="23"/>
      <c r="F17" s="23" t="s">
        <v>33</v>
      </c>
      <c r="G17" s="23" t="n">
        <v>2</v>
      </c>
      <c r="H17" s="31" t="n">
        <f aca="false">G17 * 1.118</f>
        <v>2.236</v>
      </c>
      <c r="I17" s="23" t="n">
        <v>2</v>
      </c>
      <c r="J17" s="32" t="n">
        <v>0</v>
      </c>
      <c r="K17" s="33" t="n">
        <f aca="false">SUM(I17,-J17)</f>
        <v>2</v>
      </c>
      <c r="L17" s="34" t="n">
        <f aca="false">I17/G17</f>
        <v>1</v>
      </c>
      <c r="M17" s="35" t="s">
        <v>34</v>
      </c>
      <c r="N17" s="36"/>
    </row>
    <row r="18" customFormat="false" ht="14.15" hidden="false" customHeight="false" outlineLevel="0" collapsed="false">
      <c r="A18" s="22"/>
      <c r="B18" s="23"/>
      <c r="C18" s="23"/>
      <c r="D18" s="30" t="s">
        <v>39</v>
      </c>
      <c r="E18" s="23"/>
      <c r="F18" s="23" t="s">
        <v>33</v>
      </c>
      <c r="G18" s="23" t="n">
        <v>2</v>
      </c>
      <c r="H18" s="31" t="n">
        <f aca="false">G18 * 1.118</f>
        <v>2.236</v>
      </c>
      <c r="I18" s="23" t="n">
        <v>2</v>
      </c>
      <c r="J18" s="32" t="n">
        <v>0</v>
      </c>
      <c r="K18" s="33" t="n">
        <f aca="false">SUM(I18,-J18)</f>
        <v>2</v>
      </c>
      <c r="L18" s="34" t="n">
        <f aca="false">I18/G18</f>
        <v>1</v>
      </c>
      <c r="M18" s="35" t="s">
        <v>34</v>
      </c>
      <c r="N18" s="36"/>
    </row>
    <row r="19" customFormat="false" ht="14.15" hidden="false" customHeight="false" outlineLevel="0" collapsed="false">
      <c r="A19" s="22"/>
      <c r="B19" s="23"/>
      <c r="C19" s="23"/>
      <c r="D19" s="30" t="s">
        <v>40</v>
      </c>
      <c r="E19" s="37"/>
      <c r="F19" s="23" t="s">
        <v>33</v>
      </c>
      <c r="G19" s="23" t="n">
        <v>2</v>
      </c>
      <c r="H19" s="31" t="n">
        <f aca="false">G19 * 1.118</f>
        <v>2.236</v>
      </c>
      <c r="I19" s="23" t="n">
        <v>2</v>
      </c>
      <c r="J19" s="32" t="n">
        <v>0</v>
      </c>
      <c r="K19" s="33" t="n">
        <f aca="false">SUM(I19,-J19)</f>
        <v>2</v>
      </c>
      <c r="L19" s="34" t="n">
        <f aca="false">I19/G19</f>
        <v>1</v>
      </c>
      <c r="M19" s="35" t="s">
        <v>34</v>
      </c>
      <c r="N19" s="36"/>
    </row>
    <row r="20" customFormat="false" ht="14.15" hidden="false" customHeight="false" outlineLevel="0" collapsed="false">
      <c r="A20" s="22"/>
      <c r="B20" s="23"/>
      <c r="C20" s="23"/>
      <c r="D20" s="38" t="s">
        <v>41</v>
      </c>
      <c r="E20" s="23"/>
      <c r="F20" s="23" t="s">
        <v>33</v>
      </c>
      <c r="G20" s="23" t="n">
        <v>2</v>
      </c>
      <c r="H20" s="31" t="n">
        <f aca="false">G20 * 1.118</f>
        <v>2.236</v>
      </c>
      <c r="I20" s="23" t="n">
        <v>2</v>
      </c>
      <c r="J20" s="32" t="n">
        <v>0</v>
      </c>
      <c r="K20" s="33" t="n">
        <f aca="false">SUM(I20,-J20)</f>
        <v>2</v>
      </c>
      <c r="L20" s="34" t="n">
        <f aca="false">I20/G20</f>
        <v>1</v>
      </c>
      <c r="M20" s="35" t="s">
        <v>34</v>
      </c>
      <c r="N20" s="36"/>
    </row>
    <row r="21" customFormat="false" ht="14.15" hidden="false" customHeight="false" outlineLevel="0" collapsed="false">
      <c r="A21" s="22"/>
      <c r="B21" s="23"/>
      <c r="C21" s="23"/>
      <c r="D21" s="30" t="s">
        <v>42</v>
      </c>
      <c r="E21" s="23"/>
      <c r="F21" s="23" t="s">
        <v>33</v>
      </c>
      <c r="G21" s="23" t="n">
        <v>2</v>
      </c>
      <c r="H21" s="31" t="n">
        <f aca="false">G21 * 1.118</f>
        <v>2.236</v>
      </c>
      <c r="I21" s="23" t="n">
        <v>2</v>
      </c>
      <c r="J21" s="32" t="n">
        <v>0</v>
      </c>
      <c r="K21" s="33" t="n">
        <f aca="false">SUM(I21,-J21)</f>
        <v>2</v>
      </c>
      <c r="L21" s="34" t="n">
        <f aca="false">I21/G21</f>
        <v>1</v>
      </c>
      <c r="M21" s="35" t="s">
        <v>34</v>
      </c>
      <c r="N21" s="36"/>
    </row>
    <row r="22" customFormat="false" ht="14.15" hidden="false" customHeight="false" outlineLevel="0" collapsed="false">
      <c r="A22" s="22"/>
      <c r="B22" s="23"/>
      <c r="C22" s="23"/>
      <c r="D22" s="30" t="s">
        <v>43</v>
      </c>
      <c r="E22" s="23"/>
      <c r="F22" s="23" t="s">
        <v>33</v>
      </c>
      <c r="G22" s="23" t="n">
        <v>2</v>
      </c>
      <c r="H22" s="31" t="n">
        <f aca="false">G22 * 1.118</f>
        <v>2.236</v>
      </c>
      <c r="I22" s="23" t="n">
        <v>2</v>
      </c>
      <c r="J22" s="32" t="n">
        <v>0</v>
      </c>
      <c r="K22" s="33" t="n">
        <f aca="false">SUM(I22,-J22)</f>
        <v>2</v>
      </c>
      <c r="L22" s="34" t="n">
        <f aca="false">I22/G22</f>
        <v>1</v>
      </c>
      <c r="M22" s="35" t="s">
        <v>34</v>
      </c>
      <c r="N22" s="36"/>
    </row>
    <row r="23" customFormat="false" ht="14.15" hidden="false" customHeight="false" outlineLevel="0" collapsed="false">
      <c r="A23" s="22"/>
      <c r="B23" s="23"/>
      <c r="C23" s="23"/>
      <c r="D23" s="30" t="s">
        <v>44</v>
      </c>
      <c r="E23" s="23"/>
      <c r="F23" s="23" t="s">
        <v>33</v>
      </c>
      <c r="G23" s="23" t="n">
        <v>2</v>
      </c>
      <c r="H23" s="31" t="n">
        <f aca="false">G23 * 1.118</f>
        <v>2.236</v>
      </c>
      <c r="I23" s="23" t="n">
        <v>2</v>
      </c>
      <c r="J23" s="32" t="n">
        <v>0</v>
      </c>
      <c r="K23" s="33" t="n">
        <f aca="false">SUM(I23,-J23)</f>
        <v>2</v>
      </c>
      <c r="L23" s="34" t="n">
        <f aca="false">I23/G23</f>
        <v>1</v>
      </c>
      <c r="M23" s="35" t="s">
        <v>34</v>
      </c>
      <c r="N23" s="36"/>
    </row>
    <row r="24" customFormat="false" ht="14.15" hidden="false" customHeight="false" outlineLevel="0" collapsed="false">
      <c r="A24" s="22"/>
      <c r="B24" s="23"/>
      <c r="C24" s="23"/>
      <c r="D24" s="30" t="s">
        <v>45</v>
      </c>
      <c r="E24" s="23"/>
      <c r="F24" s="23" t="s">
        <v>33</v>
      </c>
      <c r="G24" s="23" t="n">
        <v>2</v>
      </c>
      <c r="H24" s="31" t="n">
        <f aca="false">G24 * 1.118</f>
        <v>2.236</v>
      </c>
      <c r="I24" s="23" t="n">
        <v>2</v>
      </c>
      <c r="J24" s="32" t="n">
        <v>0</v>
      </c>
      <c r="K24" s="33" t="n">
        <f aca="false">SUM(I24,-J24)</f>
        <v>2</v>
      </c>
      <c r="L24" s="34" t="n">
        <f aca="false">I24/G24</f>
        <v>1</v>
      </c>
      <c r="M24" s="35" t="s">
        <v>34</v>
      </c>
      <c r="N24" s="36"/>
    </row>
    <row r="25" customFormat="false" ht="14.15" hidden="false" customHeight="false" outlineLevel="0" collapsed="false">
      <c r="A25" s="22"/>
      <c r="B25" s="23"/>
      <c r="C25" s="23"/>
      <c r="D25" s="30" t="s">
        <v>46</v>
      </c>
      <c r="E25" s="23"/>
      <c r="F25" s="23" t="s">
        <v>33</v>
      </c>
      <c r="G25" s="23" t="n">
        <v>2</v>
      </c>
      <c r="H25" s="31" t="n">
        <f aca="false">G25 * 1.118</f>
        <v>2.236</v>
      </c>
      <c r="I25" s="23" t="n">
        <v>2</v>
      </c>
      <c r="J25" s="32" t="n">
        <v>0</v>
      </c>
      <c r="K25" s="33" t="n">
        <f aca="false">SUM(I25,-J25)</f>
        <v>2</v>
      </c>
      <c r="L25" s="34" t="n">
        <f aca="false">I25/G25</f>
        <v>1</v>
      </c>
      <c r="M25" s="35" t="s">
        <v>34</v>
      </c>
      <c r="N25" s="36"/>
    </row>
    <row r="26" customFormat="false" ht="27.45" hidden="false" customHeight="false" outlineLevel="0" collapsed="false">
      <c r="A26" s="22"/>
      <c r="B26" s="23"/>
      <c r="C26" s="23"/>
      <c r="D26" s="30" t="s">
        <v>47</v>
      </c>
      <c r="E26" s="23"/>
      <c r="F26" s="23" t="s">
        <v>33</v>
      </c>
      <c r="G26" s="23" t="n">
        <v>2</v>
      </c>
      <c r="H26" s="31" t="n">
        <f aca="false">G26 * 1.118</f>
        <v>2.236</v>
      </c>
      <c r="I26" s="23" t="n">
        <v>2</v>
      </c>
      <c r="J26" s="32" t="n">
        <v>0</v>
      </c>
      <c r="K26" s="33" t="n">
        <f aca="false">SUM(I26,-J26)</f>
        <v>2</v>
      </c>
      <c r="L26" s="34" t="n">
        <f aca="false">I26/G26</f>
        <v>1</v>
      </c>
      <c r="M26" s="35" t="s">
        <v>34</v>
      </c>
      <c r="N26" s="36"/>
    </row>
    <row r="27" customFormat="false" ht="14.15" hidden="false" customHeight="false" outlineLevel="0" collapsed="false">
      <c r="A27" s="22"/>
      <c r="B27" s="23"/>
      <c r="C27" s="23"/>
      <c r="D27" s="30" t="s">
        <v>48</v>
      </c>
      <c r="E27" s="23"/>
      <c r="F27" s="23" t="s">
        <v>33</v>
      </c>
      <c r="G27" s="23" t="n">
        <v>2</v>
      </c>
      <c r="H27" s="31" t="n">
        <f aca="false">G27 * 1.118</f>
        <v>2.236</v>
      </c>
      <c r="I27" s="23" t="n">
        <v>2</v>
      </c>
      <c r="J27" s="32" t="n">
        <v>0</v>
      </c>
      <c r="K27" s="33" t="n">
        <f aca="false">SUM(I27,-J27)</f>
        <v>2</v>
      </c>
      <c r="L27" s="34" t="n">
        <f aca="false">I27/G27</f>
        <v>1</v>
      </c>
      <c r="M27" s="35" t="s">
        <v>34</v>
      </c>
      <c r="N27" s="36"/>
    </row>
    <row r="28" customFormat="false" ht="14.15" hidden="false" customHeight="false" outlineLevel="0" collapsed="false">
      <c r="A28" s="22"/>
      <c r="B28" s="23"/>
      <c r="C28" s="23"/>
      <c r="D28" s="30" t="s">
        <v>49</v>
      </c>
      <c r="E28" s="23"/>
      <c r="F28" s="23" t="s">
        <v>33</v>
      </c>
      <c r="G28" s="23" t="n">
        <v>2</v>
      </c>
      <c r="H28" s="31" t="n">
        <f aca="false">G28 * 1.118</f>
        <v>2.236</v>
      </c>
      <c r="I28" s="23" t="n">
        <v>2</v>
      </c>
      <c r="J28" s="32" t="n">
        <v>0</v>
      </c>
      <c r="K28" s="33" t="n">
        <f aca="false">SUM(I28,-J28)</f>
        <v>2</v>
      </c>
      <c r="L28" s="34" t="n">
        <f aca="false">I28/G28</f>
        <v>1</v>
      </c>
      <c r="M28" s="35" t="s">
        <v>34</v>
      </c>
      <c r="N28" s="36"/>
    </row>
    <row r="29" customFormat="false" ht="14.15" hidden="false" customHeight="false" outlineLevel="0" collapsed="false">
      <c r="A29" s="22"/>
      <c r="B29" s="23"/>
      <c r="C29" s="23"/>
      <c r="D29" s="30" t="s">
        <v>50</v>
      </c>
      <c r="E29" s="23"/>
      <c r="F29" s="23" t="s">
        <v>33</v>
      </c>
      <c r="G29" s="23" t="n">
        <v>2</v>
      </c>
      <c r="H29" s="31" t="n">
        <f aca="false">G29 * 1.118</f>
        <v>2.236</v>
      </c>
      <c r="I29" s="23" t="n">
        <v>2</v>
      </c>
      <c r="J29" s="32" t="n">
        <v>0</v>
      </c>
      <c r="K29" s="33" t="n">
        <f aca="false">SUM(I29,-J29)</f>
        <v>2</v>
      </c>
      <c r="L29" s="34" t="n">
        <f aca="false">I29/G29</f>
        <v>1</v>
      </c>
      <c r="M29" s="35" t="s">
        <v>34</v>
      </c>
      <c r="N29" s="36"/>
    </row>
    <row r="30" customFormat="false" ht="14.15" hidden="false" customHeight="false" outlineLevel="0" collapsed="false">
      <c r="A30" s="22"/>
      <c r="B30" s="23"/>
      <c r="C30" s="23"/>
      <c r="D30" s="30" t="s">
        <v>51</v>
      </c>
      <c r="E30" s="23"/>
      <c r="F30" s="23" t="s">
        <v>33</v>
      </c>
      <c r="G30" s="23" t="n">
        <v>2</v>
      </c>
      <c r="H30" s="31" t="n">
        <f aca="false">G30 * 1.118</f>
        <v>2.236</v>
      </c>
      <c r="I30" s="23" t="n">
        <v>2</v>
      </c>
      <c r="J30" s="32" t="n">
        <v>0</v>
      </c>
      <c r="K30" s="33" t="n">
        <f aca="false">SUM(I30,-J30)</f>
        <v>2</v>
      </c>
      <c r="L30" s="34" t="n">
        <f aca="false">I30/G30</f>
        <v>1</v>
      </c>
      <c r="M30" s="35" t="s">
        <v>34</v>
      </c>
      <c r="N30" s="36"/>
    </row>
    <row r="31" customFormat="false" ht="14.15" hidden="false" customHeight="false" outlineLevel="0" collapsed="false">
      <c r="A31" s="22"/>
      <c r="B31" s="23"/>
      <c r="C31" s="23"/>
      <c r="D31" s="30" t="s">
        <v>52</v>
      </c>
      <c r="E31" s="23"/>
      <c r="F31" s="23" t="s">
        <v>33</v>
      </c>
      <c r="G31" s="23" t="n">
        <v>2</v>
      </c>
      <c r="H31" s="31" t="n">
        <f aca="false">G31 * 1.118</f>
        <v>2.236</v>
      </c>
      <c r="I31" s="23" t="n">
        <v>2</v>
      </c>
      <c r="J31" s="32" t="n">
        <v>0</v>
      </c>
      <c r="K31" s="33" t="n">
        <f aca="false">SUM(I31,-J31)</f>
        <v>2</v>
      </c>
      <c r="L31" s="34" t="n">
        <f aca="false">I31/G31</f>
        <v>1</v>
      </c>
      <c r="M31" s="35" t="s">
        <v>34</v>
      </c>
      <c r="N31" s="36"/>
    </row>
    <row r="32" customFormat="false" ht="14.15" hidden="false" customHeight="false" outlineLevel="0" collapsed="false">
      <c r="A32" s="22"/>
      <c r="B32" s="23"/>
      <c r="C32" s="23"/>
      <c r="D32" s="30" t="s">
        <v>53</v>
      </c>
      <c r="E32" s="23"/>
      <c r="F32" s="23" t="s">
        <v>33</v>
      </c>
      <c r="G32" s="23" t="n">
        <v>2</v>
      </c>
      <c r="H32" s="31" t="n">
        <f aca="false">G32 * 1.118</f>
        <v>2.236</v>
      </c>
      <c r="I32" s="23" t="n">
        <v>2</v>
      </c>
      <c r="J32" s="32" t="n">
        <v>0</v>
      </c>
      <c r="K32" s="33" t="n">
        <f aca="false">SUM(I32,-J32)</f>
        <v>2</v>
      </c>
      <c r="L32" s="34" t="n">
        <f aca="false">I32/G32</f>
        <v>1</v>
      </c>
      <c r="M32" s="35" t="s">
        <v>34</v>
      </c>
      <c r="N32" s="36"/>
    </row>
    <row r="33" customFormat="false" ht="14.15" hidden="false" customHeight="false" outlineLevel="0" collapsed="false">
      <c r="A33" s="22"/>
      <c r="B33" s="23"/>
      <c r="C33" s="23"/>
      <c r="D33" s="30" t="s">
        <v>54</v>
      </c>
      <c r="E33" s="23"/>
      <c r="F33" s="23" t="s">
        <v>33</v>
      </c>
      <c r="G33" s="23" t="n">
        <v>2</v>
      </c>
      <c r="H33" s="31" t="n">
        <f aca="false">G33 * 1.118</f>
        <v>2.236</v>
      </c>
      <c r="I33" s="23" t="n">
        <v>2</v>
      </c>
      <c r="J33" s="32" t="n">
        <v>0</v>
      </c>
      <c r="K33" s="33" t="n">
        <f aca="false">SUM(I33,-J33)</f>
        <v>2</v>
      </c>
      <c r="L33" s="34" t="n">
        <f aca="false">I33/G33</f>
        <v>1</v>
      </c>
      <c r="M33" s="35" t="s">
        <v>34</v>
      </c>
      <c r="N33" s="36"/>
    </row>
    <row r="34" customFormat="false" ht="14.15" hidden="false" customHeight="false" outlineLevel="0" collapsed="false">
      <c r="A34" s="22"/>
      <c r="B34" s="23"/>
      <c r="C34" s="23"/>
      <c r="D34" s="30" t="s">
        <v>55</v>
      </c>
      <c r="E34" s="23"/>
      <c r="F34" s="23" t="s">
        <v>33</v>
      </c>
      <c r="G34" s="23" t="n">
        <v>2</v>
      </c>
      <c r="H34" s="31" t="n">
        <f aca="false">G34 * 1.118</f>
        <v>2.236</v>
      </c>
      <c r="I34" s="23" t="n">
        <v>2</v>
      </c>
      <c r="J34" s="32" t="n">
        <v>0</v>
      </c>
      <c r="K34" s="33" t="n">
        <f aca="false">SUM(I34,-J34)</f>
        <v>2</v>
      </c>
      <c r="L34" s="34" t="n">
        <f aca="false">I34/G34</f>
        <v>1</v>
      </c>
      <c r="M34" s="35" t="s">
        <v>34</v>
      </c>
      <c r="N34" s="36"/>
    </row>
    <row r="35" customFormat="false" ht="14.15" hidden="false" customHeight="false" outlineLevel="0" collapsed="false">
      <c r="A35" s="22"/>
      <c r="B35" s="23"/>
      <c r="C35" s="23"/>
      <c r="D35" s="30" t="s">
        <v>56</v>
      </c>
      <c r="E35" s="23"/>
      <c r="F35" s="23" t="s">
        <v>33</v>
      </c>
      <c r="G35" s="23" t="n">
        <v>2</v>
      </c>
      <c r="H35" s="31" t="n">
        <f aca="false">G35 * 1.118</f>
        <v>2.236</v>
      </c>
      <c r="I35" s="23" t="n">
        <v>2</v>
      </c>
      <c r="J35" s="32" t="n">
        <v>0</v>
      </c>
      <c r="K35" s="33" t="n">
        <f aca="false">SUM(I35,-J35)</f>
        <v>2</v>
      </c>
      <c r="L35" s="34" t="n">
        <f aca="false">I35/G35</f>
        <v>1</v>
      </c>
      <c r="M35" s="35" t="s">
        <v>34</v>
      </c>
      <c r="N35" s="36"/>
    </row>
    <row r="36" customFormat="false" ht="27.45" hidden="false" customHeight="false" outlineLevel="0" collapsed="false">
      <c r="A36" s="22"/>
      <c r="B36" s="23"/>
      <c r="C36" s="23"/>
      <c r="D36" s="30" t="s">
        <v>57</v>
      </c>
      <c r="E36" s="23"/>
      <c r="F36" s="23" t="s">
        <v>33</v>
      </c>
      <c r="G36" s="23" t="n">
        <v>2</v>
      </c>
      <c r="H36" s="31" t="n">
        <f aca="false">G36 * 1.118</f>
        <v>2.236</v>
      </c>
      <c r="I36" s="23" t="n">
        <v>2</v>
      </c>
      <c r="J36" s="32" t="n">
        <v>0</v>
      </c>
      <c r="K36" s="33" t="n">
        <f aca="false">SUM(I36,-J36)</f>
        <v>2</v>
      </c>
      <c r="L36" s="34" t="n">
        <f aca="false">I36/G36</f>
        <v>1</v>
      </c>
      <c r="M36" s="35" t="s">
        <v>34</v>
      </c>
      <c r="N36" s="36"/>
    </row>
    <row r="37" customFormat="false" ht="14.15" hidden="false" customHeight="false" outlineLevel="0" collapsed="false">
      <c r="A37" s="22"/>
      <c r="B37" s="23"/>
      <c r="C37" s="23"/>
      <c r="D37" s="30" t="s">
        <v>58</v>
      </c>
      <c r="E37" s="23"/>
      <c r="F37" s="23" t="s">
        <v>33</v>
      </c>
      <c r="G37" s="23" t="n">
        <v>2</v>
      </c>
      <c r="H37" s="31" t="n">
        <f aca="false">G37 * 1.118</f>
        <v>2.236</v>
      </c>
      <c r="I37" s="23" t="n">
        <v>2</v>
      </c>
      <c r="J37" s="32" t="n">
        <v>0</v>
      </c>
      <c r="K37" s="33" t="n">
        <f aca="false">SUM(I37,-J37)</f>
        <v>2</v>
      </c>
      <c r="L37" s="34" t="n">
        <f aca="false">I37/G37</f>
        <v>1</v>
      </c>
      <c r="M37" s="35" t="s">
        <v>34</v>
      </c>
      <c r="N37" s="36"/>
    </row>
    <row r="38" customFormat="false" ht="14.15" hidden="false" customHeight="false" outlineLevel="0" collapsed="false">
      <c r="A38" s="22"/>
      <c r="B38" s="23"/>
      <c r="C38" s="23"/>
      <c r="D38" s="30" t="s">
        <v>59</v>
      </c>
      <c r="E38" s="23"/>
      <c r="F38" s="23" t="s">
        <v>33</v>
      </c>
      <c r="G38" s="23" t="n">
        <v>2</v>
      </c>
      <c r="H38" s="31" t="n">
        <f aca="false">G38 * 1.118</f>
        <v>2.236</v>
      </c>
      <c r="I38" s="23" t="n">
        <v>2</v>
      </c>
      <c r="J38" s="32" t="n">
        <v>0</v>
      </c>
      <c r="K38" s="33" t="n">
        <f aca="false">SUM(I38,-J38)</f>
        <v>2</v>
      </c>
      <c r="L38" s="34" t="n">
        <f aca="false">I38/G38</f>
        <v>1</v>
      </c>
      <c r="M38" s="35" t="s">
        <v>34</v>
      </c>
      <c r="N38" s="36"/>
    </row>
    <row r="39" customFormat="false" ht="14.15" hidden="false" customHeight="false" outlineLevel="0" collapsed="false">
      <c r="A39" s="22"/>
      <c r="B39" s="23"/>
      <c r="C39" s="23"/>
      <c r="D39" s="30" t="s">
        <v>60</v>
      </c>
      <c r="E39" s="23"/>
      <c r="F39" s="23" t="s">
        <v>33</v>
      </c>
      <c r="G39" s="23" t="n">
        <v>2</v>
      </c>
      <c r="H39" s="31" t="n">
        <f aca="false">G39 * 1.118</f>
        <v>2.236</v>
      </c>
      <c r="I39" s="23" t="n">
        <v>2</v>
      </c>
      <c r="J39" s="32" t="n">
        <v>0</v>
      </c>
      <c r="K39" s="33" t="n">
        <f aca="false">SUM(I39,-J39)</f>
        <v>2</v>
      </c>
      <c r="L39" s="34" t="n">
        <f aca="false">I39/G39</f>
        <v>1</v>
      </c>
      <c r="M39" s="35" t="s">
        <v>34</v>
      </c>
      <c r="N39" s="36"/>
    </row>
    <row r="40" customFormat="false" ht="14.15" hidden="false" customHeight="false" outlineLevel="0" collapsed="false">
      <c r="A40" s="22"/>
      <c r="B40" s="23"/>
      <c r="C40" s="23"/>
      <c r="D40" s="30" t="s">
        <v>61</v>
      </c>
      <c r="E40" s="23"/>
      <c r="F40" s="23" t="s">
        <v>33</v>
      </c>
      <c r="G40" s="23" t="n">
        <v>2</v>
      </c>
      <c r="H40" s="31" t="n">
        <f aca="false">G40 * 1.118</f>
        <v>2.236</v>
      </c>
      <c r="I40" s="23" t="n">
        <v>2</v>
      </c>
      <c r="J40" s="32" t="n">
        <v>0</v>
      </c>
      <c r="K40" s="33" t="n">
        <f aca="false">SUM(I40,-J40)</f>
        <v>2</v>
      </c>
      <c r="L40" s="34" t="n">
        <f aca="false">I40/G40</f>
        <v>1</v>
      </c>
      <c r="M40" s="35" t="s">
        <v>34</v>
      </c>
      <c r="N40" s="36"/>
    </row>
    <row r="41" customFormat="false" ht="14.15" hidden="false" customHeight="false" outlineLevel="0" collapsed="false">
      <c r="A41" s="22"/>
      <c r="B41" s="23"/>
      <c r="C41" s="23"/>
      <c r="D41" s="30" t="s">
        <v>62</v>
      </c>
      <c r="E41" s="23"/>
      <c r="F41" s="23" t="s">
        <v>33</v>
      </c>
      <c r="G41" s="23" t="n">
        <v>2</v>
      </c>
      <c r="H41" s="31" t="n">
        <f aca="false">G41 * 1.118</f>
        <v>2.236</v>
      </c>
      <c r="I41" s="23" t="n">
        <v>2</v>
      </c>
      <c r="J41" s="32" t="n">
        <v>0</v>
      </c>
      <c r="K41" s="33" t="n">
        <f aca="false">SUM(I41,-J41)</f>
        <v>2</v>
      </c>
      <c r="L41" s="34" t="n">
        <f aca="false">I41/G41</f>
        <v>1</v>
      </c>
      <c r="M41" s="35" t="s">
        <v>34</v>
      </c>
      <c r="N41" s="36"/>
    </row>
    <row r="42" customFormat="false" ht="14.15" hidden="false" customHeight="false" outlineLevel="0" collapsed="false">
      <c r="A42" s="22"/>
      <c r="B42" s="23"/>
      <c r="C42" s="23"/>
      <c r="D42" s="30" t="s">
        <v>63</v>
      </c>
      <c r="E42" s="23"/>
      <c r="F42" s="23" t="s">
        <v>33</v>
      </c>
      <c r="G42" s="23" t="n">
        <v>2</v>
      </c>
      <c r="H42" s="31" t="n">
        <f aca="false">G42 * 1.118</f>
        <v>2.236</v>
      </c>
      <c r="I42" s="23" t="n">
        <v>2</v>
      </c>
      <c r="J42" s="32" t="n">
        <v>0</v>
      </c>
      <c r="K42" s="33" t="n">
        <f aca="false">SUM(I42,-J42)</f>
        <v>2</v>
      </c>
      <c r="L42" s="34" t="n">
        <f aca="false">I42/G42</f>
        <v>1</v>
      </c>
      <c r="M42" s="35" t="s">
        <v>34</v>
      </c>
      <c r="N42" s="36"/>
    </row>
    <row r="43" customFormat="false" ht="14.15" hidden="false" customHeight="false" outlineLevel="0" collapsed="false">
      <c r="A43" s="22"/>
      <c r="B43" s="23"/>
      <c r="C43" s="23"/>
      <c r="D43" s="30" t="s">
        <v>64</v>
      </c>
      <c r="E43" s="23"/>
      <c r="F43" s="23" t="s">
        <v>33</v>
      </c>
      <c r="G43" s="23" t="n">
        <v>2</v>
      </c>
      <c r="H43" s="31" t="n">
        <f aca="false">G43 * 1.118</f>
        <v>2.236</v>
      </c>
      <c r="I43" s="23" t="n">
        <v>2</v>
      </c>
      <c r="J43" s="32" t="n">
        <v>0</v>
      </c>
      <c r="K43" s="33" t="n">
        <f aca="false">SUM(I43,-J43)</f>
        <v>2</v>
      </c>
      <c r="L43" s="34" t="n">
        <f aca="false">I43/G43</f>
        <v>1</v>
      </c>
      <c r="M43" s="35" t="s">
        <v>34</v>
      </c>
      <c r="N43" s="36"/>
    </row>
    <row r="44" customFormat="false" ht="14.15" hidden="false" customHeight="false" outlineLevel="0" collapsed="false">
      <c r="A44" s="22"/>
      <c r="B44" s="23"/>
      <c r="C44" s="23"/>
      <c r="D44" s="30" t="s">
        <v>65</v>
      </c>
      <c r="E44" s="23"/>
      <c r="F44" s="23" t="s">
        <v>33</v>
      </c>
      <c r="G44" s="23" t="n">
        <v>2</v>
      </c>
      <c r="H44" s="31" t="n">
        <f aca="false">G44 * 1.118</f>
        <v>2.236</v>
      </c>
      <c r="I44" s="23" t="n">
        <v>2</v>
      </c>
      <c r="J44" s="32" t="n">
        <v>0</v>
      </c>
      <c r="K44" s="33" t="n">
        <f aca="false">SUM(I44,-J44)</f>
        <v>2</v>
      </c>
      <c r="L44" s="34" t="n">
        <f aca="false">I44/G44</f>
        <v>1</v>
      </c>
      <c r="M44" s="35" t="s">
        <v>34</v>
      </c>
      <c r="N44" s="36"/>
    </row>
    <row r="45" customFormat="false" ht="14.15" hidden="false" customHeight="false" outlineLevel="0" collapsed="false">
      <c r="A45" s="22"/>
      <c r="B45" s="23"/>
      <c r="C45" s="23"/>
      <c r="D45" s="30" t="s">
        <v>66</v>
      </c>
      <c r="E45" s="23"/>
      <c r="F45" s="23" t="s">
        <v>33</v>
      </c>
      <c r="G45" s="23" t="n">
        <v>2</v>
      </c>
      <c r="H45" s="31" t="n">
        <f aca="false">G45 * 1.118</f>
        <v>2.236</v>
      </c>
      <c r="I45" s="23" t="n">
        <v>2</v>
      </c>
      <c r="J45" s="32" t="n">
        <v>0</v>
      </c>
      <c r="K45" s="33" t="n">
        <f aca="false">SUM(I45,-J45)</f>
        <v>2</v>
      </c>
      <c r="L45" s="34" t="n">
        <f aca="false">I45/G45</f>
        <v>1</v>
      </c>
      <c r="M45" s="35" t="s">
        <v>34</v>
      </c>
      <c r="N45" s="36"/>
    </row>
    <row r="46" customFormat="false" ht="14.15" hidden="false" customHeight="false" outlineLevel="0" collapsed="false">
      <c r="A46" s="22"/>
      <c r="B46" s="23"/>
      <c r="C46" s="23"/>
      <c r="D46" s="30" t="s">
        <v>67</v>
      </c>
      <c r="E46" s="23"/>
      <c r="F46" s="23" t="s">
        <v>33</v>
      </c>
      <c r="G46" s="23" t="n">
        <v>2</v>
      </c>
      <c r="H46" s="31" t="n">
        <f aca="false">G46 * 1.118</f>
        <v>2.236</v>
      </c>
      <c r="I46" s="23" t="n">
        <v>2</v>
      </c>
      <c r="J46" s="32" t="n">
        <v>0</v>
      </c>
      <c r="K46" s="33" t="n">
        <f aca="false">SUM(I46,-J46)</f>
        <v>2</v>
      </c>
      <c r="L46" s="34" t="n">
        <f aca="false">I46/G46</f>
        <v>1</v>
      </c>
      <c r="M46" s="35" t="s">
        <v>34</v>
      </c>
      <c r="N46" s="36"/>
    </row>
    <row r="47" customFormat="false" ht="27.45" hidden="false" customHeight="false" outlineLevel="0" collapsed="false">
      <c r="A47" s="22"/>
      <c r="B47" s="23"/>
      <c r="C47" s="23"/>
      <c r="D47" s="30" t="s">
        <v>68</v>
      </c>
      <c r="E47" s="23"/>
      <c r="F47" s="23" t="s">
        <v>33</v>
      </c>
      <c r="G47" s="23" t="n">
        <v>2</v>
      </c>
      <c r="H47" s="31" t="n">
        <f aca="false">G47 * 1.118</f>
        <v>2.236</v>
      </c>
      <c r="I47" s="23" t="n">
        <v>2</v>
      </c>
      <c r="J47" s="32" t="n">
        <v>0</v>
      </c>
      <c r="K47" s="33" t="n">
        <f aca="false">SUM(I47,-J47)</f>
        <v>2</v>
      </c>
      <c r="L47" s="34" t="n">
        <f aca="false">I47/G47</f>
        <v>1</v>
      </c>
      <c r="M47" s="35" t="s">
        <v>34</v>
      </c>
      <c r="N47" s="36"/>
    </row>
    <row r="48" customFormat="false" ht="27.45" hidden="false" customHeight="false" outlineLevel="0" collapsed="false">
      <c r="A48" s="22"/>
      <c r="B48" s="23"/>
      <c r="C48" s="23"/>
      <c r="D48" s="30" t="s">
        <v>69</v>
      </c>
      <c r="E48" s="23"/>
      <c r="F48" s="23" t="s">
        <v>33</v>
      </c>
      <c r="G48" s="23" t="n">
        <v>2</v>
      </c>
      <c r="H48" s="31" t="n">
        <f aca="false">G48 * 1.118</f>
        <v>2.236</v>
      </c>
      <c r="I48" s="23" t="n">
        <v>2</v>
      </c>
      <c r="J48" s="32" t="n">
        <v>0</v>
      </c>
      <c r="K48" s="33" t="n">
        <f aca="false">SUM(I48,-J48)</f>
        <v>2</v>
      </c>
      <c r="L48" s="34" t="n">
        <f aca="false">I48/G48</f>
        <v>1</v>
      </c>
      <c r="M48" s="35" t="s">
        <v>34</v>
      </c>
      <c r="N48" s="36"/>
    </row>
    <row r="49" customFormat="false" ht="14.15" hidden="false" customHeight="false" outlineLevel="0" collapsed="false">
      <c r="A49" s="22"/>
      <c r="B49" s="23"/>
      <c r="C49" s="23"/>
      <c r="D49" s="30" t="s">
        <v>70</v>
      </c>
      <c r="E49" s="23"/>
      <c r="F49" s="23" t="s">
        <v>33</v>
      </c>
      <c r="G49" s="23" t="n">
        <v>2</v>
      </c>
      <c r="H49" s="31" t="n">
        <f aca="false">G49 * 1.118</f>
        <v>2.236</v>
      </c>
      <c r="I49" s="23" t="n">
        <v>2</v>
      </c>
      <c r="J49" s="32" t="n">
        <v>0</v>
      </c>
      <c r="K49" s="33" t="n">
        <f aca="false">SUM(I49,-J49)</f>
        <v>2</v>
      </c>
      <c r="L49" s="34" t="n">
        <f aca="false">I49/G49</f>
        <v>1</v>
      </c>
      <c r="M49" s="35" t="s">
        <v>34</v>
      </c>
      <c r="N49" s="36"/>
    </row>
    <row r="50" customFormat="false" ht="52.2" hidden="false" customHeight="true" outlineLevel="0" collapsed="false">
      <c r="A50" s="22"/>
      <c r="B50" s="23" t="s">
        <v>71</v>
      </c>
      <c r="C50" s="23" t="s">
        <v>72</v>
      </c>
      <c r="D50" s="39" t="s">
        <v>73</v>
      </c>
      <c r="E50" s="40" t="s">
        <v>74</v>
      </c>
      <c r="F50" s="40" t="s">
        <v>75</v>
      </c>
      <c r="G50" s="40" t="n">
        <v>24</v>
      </c>
      <c r="H50" s="40" t="n">
        <f aca="false">G50 * 1.118</f>
        <v>26.832</v>
      </c>
      <c r="I50" s="40" t="n">
        <v>16</v>
      </c>
      <c r="J50" s="41" t="n">
        <v>16</v>
      </c>
      <c r="K50" s="33" t="n">
        <f aca="false">SUM(I50,-J50)</f>
        <v>0</v>
      </c>
      <c r="L50" s="40" t="n">
        <f aca="false">I50/G50</f>
        <v>0.666666666666667</v>
      </c>
      <c r="M50" s="42" t="s">
        <v>34</v>
      </c>
      <c r="N50" s="43" t="s">
        <v>76</v>
      </c>
    </row>
    <row r="51" customFormat="false" ht="65.8" hidden="false" customHeight="false" outlineLevel="0" collapsed="false">
      <c r="A51" s="22"/>
      <c r="B51" s="23"/>
      <c r="C51" s="23"/>
      <c r="D51" s="39" t="s">
        <v>77</v>
      </c>
      <c r="E51" s="40" t="s">
        <v>78</v>
      </c>
      <c r="F51" s="40" t="s">
        <v>75</v>
      </c>
      <c r="G51" s="40" t="n">
        <v>24</v>
      </c>
      <c r="H51" s="40" t="n">
        <f aca="false">G51 * 1.118</f>
        <v>26.832</v>
      </c>
      <c r="I51" s="40" t="n">
        <v>56</v>
      </c>
      <c r="J51" s="41" t="n">
        <f aca="false">32 + 24</f>
        <v>56</v>
      </c>
      <c r="K51" s="33" t="n">
        <f aca="false">SUM(I51,-J51)</f>
        <v>0</v>
      </c>
      <c r="L51" s="40" t="n">
        <f aca="false">I51/G51</f>
        <v>2.33333333333333</v>
      </c>
      <c r="M51" s="42" t="s">
        <v>34</v>
      </c>
      <c r="N51" s="43" t="s">
        <v>76</v>
      </c>
    </row>
    <row r="52" customFormat="false" ht="276.65" hidden="false" customHeight="false" outlineLevel="0" collapsed="false">
      <c r="A52" s="22"/>
      <c r="B52" s="23"/>
      <c r="C52" s="23"/>
      <c r="D52" s="43" t="s">
        <v>79</v>
      </c>
      <c r="E52" s="40" t="s">
        <v>80</v>
      </c>
      <c r="F52" s="40" t="s">
        <v>33</v>
      </c>
      <c r="G52" s="40" t="n">
        <v>6</v>
      </c>
      <c r="H52" s="40" t="n">
        <f aca="false">G52 * 1.118</f>
        <v>6.708</v>
      </c>
      <c r="I52" s="40" t="n">
        <v>24</v>
      </c>
      <c r="J52" s="41" t="n">
        <v>24</v>
      </c>
      <c r="K52" s="33" t="n">
        <f aca="false">SUM(I52,-J52)</f>
        <v>0</v>
      </c>
      <c r="L52" s="40" t="n">
        <f aca="false">I52/G52</f>
        <v>4</v>
      </c>
      <c r="M52" s="42" t="s">
        <v>34</v>
      </c>
      <c r="N52" s="43" t="s">
        <v>76</v>
      </c>
    </row>
    <row r="53" customFormat="false" ht="103.3" hidden="false" customHeight="false" outlineLevel="0" collapsed="false">
      <c r="A53" s="22"/>
      <c r="B53" s="23"/>
      <c r="C53" s="23"/>
      <c r="D53" s="30" t="s">
        <v>81</v>
      </c>
      <c r="E53" s="23" t="s">
        <v>82</v>
      </c>
      <c r="F53" s="23" t="s">
        <v>33</v>
      </c>
      <c r="G53" s="23" t="n">
        <v>24</v>
      </c>
      <c r="H53" s="31" t="n">
        <f aca="false">G53 * 1.118</f>
        <v>26.832</v>
      </c>
      <c r="I53" s="23" t="n">
        <v>24</v>
      </c>
      <c r="J53" s="32" t="n">
        <v>0</v>
      </c>
      <c r="K53" s="33" t="n">
        <f aca="false">SUM(I53,-J53)</f>
        <v>24</v>
      </c>
      <c r="L53" s="34" t="n">
        <f aca="false">I53/G53</f>
        <v>1</v>
      </c>
      <c r="M53" s="35" t="s">
        <v>34</v>
      </c>
      <c r="N53" s="36"/>
    </row>
    <row r="54" customFormat="false" ht="78.3" hidden="false" customHeight="false" outlineLevel="0" collapsed="false">
      <c r="A54" s="22"/>
      <c r="B54" s="23"/>
      <c r="C54" s="23"/>
      <c r="D54" s="39" t="s">
        <v>83</v>
      </c>
      <c r="E54" s="40" t="s">
        <v>84</v>
      </c>
      <c r="F54" s="40" t="s">
        <v>33</v>
      </c>
      <c r="G54" s="40" t="n">
        <v>2</v>
      </c>
      <c r="H54" s="40" t="n">
        <f aca="false">G54 * 1.04</f>
        <v>2.08</v>
      </c>
      <c r="I54" s="40" t="n">
        <v>2</v>
      </c>
      <c r="J54" s="41" t="n">
        <v>2</v>
      </c>
      <c r="K54" s="33" t="n">
        <f aca="false">SUM(I54,-J54)</f>
        <v>0</v>
      </c>
      <c r="L54" s="40" t="n">
        <f aca="false">I54/G54</f>
        <v>1</v>
      </c>
      <c r="M54" s="42" t="s">
        <v>34</v>
      </c>
      <c r="N54" s="43" t="s">
        <v>76</v>
      </c>
    </row>
    <row r="55" customFormat="false" ht="27.45" hidden="false" customHeight="false" outlineLevel="0" collapsed="false">
      <c r="A55" s="22"/>
      <c r="B55" s="23"/>
      <c r="C55" s="23"/>
      <c r="D55" s="24" t="s">
        <v>85</v>
      </c>
      <c r="E55" s="25" t="s">
        <v>86</v>
      </c>
      <c r="F55" s="25" t="s">
        <v>33</v>
      </c>
      <c r="G55" s="25" t="n">
        <v>16</v>
      </c>
      <c r="H55" s="25" t="n">
        <f aca="false">G55 * 1.04</f>
        <v>16.64</v>
      </c>
      <c r="I55" s="25" t="n">
        <v>32</v>
      </c>
      <c r="J55" s="26" t="n">
        <v>32</v>
      </c>
      <c r="K55" s="27" t="n">
        <f aca="false">SUM(I55,-J55)</f>
        <v>0</v>
      </c>
      <c r="L55" s="25" t="n">
        <f aca="false">I55/G55</f>
        <v>2</v>
      </c>
      <c r="M55" s="28" t="s">
        <v>34</v>
      </c>
      <c r="N55" s="29"/>
    </row>
    <row r="56" customFormat="false" ht="27.45" hidden="false" customHeight="false" outlineLevel="0" collapsed="false">
      <c r="A56" s="22"/>
      <c r="B56" s="23"/>
      <c r="C56" s="23"/>
      <c r="D56" s="30" t="s">
        <v>87</v>
      </c>
      <c r="E56" s="23" t="s">
        <v>88</v>
      </c>
      <c r="F56" s="23" t="s">
        <v>33</v>
      </c>
      <c r="G56" s="23" t="n">
        <v>8</v>
      </c>
      <c r="H56" s="31" t="n">
        <f aca="false">G56 * 1.118</f>
        <v>8.944</v>
      </c>
      <c r="I56" s="23" t="n">
        <v>8</v>
      </c>
      <c r="J56" s="32" t="n">
        <v>0</v>
      </c>
      <c r="K56" s="33" t="n">
        <f aca="false">SUM(I56,-J56)</f>
        <v>8</v>
      </c>
      <c r="L56" s="34" t="n">
        <f aca="false">I56/G56</f>
        <v>1</v>
      </c>
      <c r="M56" s="35" t="s">
        <v>34</v>
      </c>
      <c r="N56" s="36"/>
    </row>
    <row r="57" customFormat="false" ht="90.8" hidden="false" customHeight="false" outlineLevel="0" collapsed="false">
      <c r="A57" s="22"/>
      <c r="B57" s="23"/>
      <c r="C57" s="23"/>
      <c r="D57" s="39" t="s">
        <v>89</v>
      </c>
      <c r="E57" s="40" t="s">
        <v>90</v>
      </c>
      <c r="F57" s="40" t="s">
        <v>33</v>
      </c>
      <c r="G57" s="40" t="n">
        <v>16</v>
      </c>
      <c r="H57" s="40" t="n">
        <f aca="false">G57 * 1.118</f>
        <v>17.888</v>
      </c>
      <c r="I57" s="40" t="n">
        <v>13.5</v>
      </c>
      <c r="J57" s="41" t="n">
        <v>13.5</v>
      </c>
      <c r="K57" s="33" t="n">
        <f aca="false">SUM(I57,-J57)</f>
        <v>0</v>
      </c>
      <c r="L57" s="40" t="n">
        <f aca="false">I57/G57</f>
        <v>0.84375</v>
      </c>
      <c r="M57" s="42" t="s">
        <v>34</v>
      </c>
      <c r="N57" s="43" t="s">
        <v>76</v>
      </c>
    </row>
    <row r="58" customFormat="false" ht="14.15" hidden="false" customHeight="false" outlineLevel="0" collapsed="false">
      <c r="A58" s="22"/>
      <c r="B58" s="23"/>
      <c r="C58" s="23"/>
      <c r="D58" s="44" t="s">
        <v>91</v>
      </c>
      <c r="E58" s="45"/>
      <c r="F58" s="45" t="s">
        <v>33</v>
      </c>
      <c r="G58" s="45" t="n">
        <v>4</v>
      </c>
      <c r="H58" s="45" t="n">
        <f aca="false">G58 * 1.118</f>
        <v>4.472</v>
      </c>
      <c r="I58" s="45" t="n">
        <v>0</v>
      </c>
      <c r="J58" s="46" t="n">
        <v>0</v>
      </c>
      <c r="K58" s="47" t="n">
        <f aca="false">SUM(I58,-J58)</f>
        <v>0</v>
      </c>
      <c r="L58" s="45" t="n">
        <f aca="false">I58/G58</f>
        <v>0</v>
      </c>
      <c r="M58" s="48" t="s">
        <v>34</v>
      </c>
      <c r="N58" s="49" t="s">
        <v>92</v>
      </c>
    </row>
    <row r="59" customFormat="false" ht="14.15" hidden="false" customHeight="false" outlineLevel="0" collapsed="false">
      <c r="A59" s="22"/>
      <c r="B59" s="23"/>
      <c r="C59" s="23"/>
      <c r="D59" s="44" t="s">
        <v>93</v>
      </c>
      <c r="E59" s="45"/>
      <c r="F59" s="45" t="s">
        <v>33</v>
      </c>
      <c r="G59" s="45" t="n">
        <v>4</v>
      </c>
      <c r="H59" s="45" t="n">
        <f aca="false">G59 * 1.118</f>
        <v>4.472</v>
      </c>
      <c r="I59" s="45" t="n">
        <v>0</v>
      </c>
      <c r="J59" s="46" t="n">
        <v>0</v>
      </c>
      <c r="K59" s="47" t="n">
        <f aca="false">SUM(I59,-J59)</f>
        <v>0</v>
      </c>
      <c r="L59" s="45" t="n">
        <f aca="false">I59/G59</f>
        <v>0</v>
      </c>
      <c r="M59" s="48" t="s">
        <v>34</v>
      </c>
      <c r="N59" s="49" t="s">
        <v>92</v>
      </c>
    </row>
    <row r="60" customFormat="false" ht="14.15" hidden="false" customHeight="false" outlineLevel="0" collapsed="false">
      <c r="A60" s="22"/>
      <c r="B60" s="23"/>
      <c r="C60" s="23"/>
      <c r="D60" s="44" t="s">
        <v>94</v>
      </c>
      <c r="E60" s="45"/>
      <c r="F60" s="45" t="s">
        <v>33</v>
      </c>
      <c r="G60" s="45" t="n">
        <v>4</v>
      </c>
      <c r="H60" s="45" t="n">
        <f aca="false">G60 * 1.118</f>
        <v>4.472</v>
      </c>
      <c r="I60" s="45" t="n">
        <v>0</v>
      </c>
      <c r="J60" s="46" t="n">
        <v>0</v>
      </c>
      <c r="K60" s="47" t="n">
        <f aca="false">SUM(I60,-J60)</f>
        <v>0</v>
      </c>
      <c r="L60" s="45" t="n">
        <f aca="false">I60/G60</f>
        <v>0</v>
      </c>
      <c r="M60" s="48" t="s">
        <v>34</v>
      </c>
      <c r="N60" s="49" t="s">
        <v>92</v>
      </c>
    </row>
    <row r="61" customFormat="false" ht="14.15" hidden="false" customHeight="false" outlineLevel="0" collapsed="false">
      <c r="A61" s="22"/>
      <c r="B61" s="23"/>
      <c r="C61" s="23"/>
      <c r="D61" s="44" t="s">
        <v>95</v>
      </c>
      <c r="E61" s="45"/>
      <c r="F61" s="45" t="s">
        <v>33</v>
      </c>
      <c r="G61" s="45" t="n">
        <v>4</v>
      </c>
      <c r="H61" s="45" t="n">
        <f aca="false">G61 * 1.118</f>
        <v>4.472</v>
      </c>
      <c r="I61" s="45" t="n">
        <v>0</v>
      </c>
      <c r="J61" s="46" t="n">
        <v>0</v>
      </c>
      <c r="K61" s="47" t="n">
        <f aca="false">SUM(I61,-J61)</f>
        <v>0</v>
      </c>
      <c r="L61" s="45" t="n">
        <f aca="false">I61/G61</f>
        <v>0</v>
      </c>
      <c r="M61" s="48" t="s">
        <v>34</v>
      </c>
      <c r="N61" s="49" t="s">
        <v>92</v>
      </c>
    </row>
    <row r="62" customFormat="false" ht="14.15" hidden="false" customHeight="false" outlineLevel="0" collapsed="false">
      <c r="A62" s="22"/>
      <c r="B62" s="23"/>
      <c r="C62" s="23"/>
      <c r="D62" s="50" t="s">
        <v>96</v>
      </c>
      <c r="E62" s="45"/>
      <c r="F62" s="45" t="s">
        <v>33</v>
      </c>
      <c r="G62" s="45" t="n">
        <v>4</v>
      </c>
      <c r="H62" s="45" t="n">
        <f aca="false">G62 * 1.118</f>
        <v>4.472</v>
      </c>
      <c r="I62" s="45" t="n">
        <v>0</v>
      </c>
      <c r="J62" s="46" t="n">
        <v>0</v>
      </c>
      <c r="K62" s="47" t="n">
        <f aca="false">SUM(I62,-J62)</f>
        <v>0</v>
      </c>
      <c r="L62" s="45" t="n">
        <f aca="false">I62/G62</f>
        <v>0</v>
      </c>
      <c r="M62" s="48" t="s">
        <v>34</v>
      </c>
      <c r="N62" s="49" t="s">
        <v>92</v>
      </c>
    </row>
    <row r="63" customFormat="false" ht="14.15" hidden="false" customHeight="false" outlineLevel="0" collapsed="false">
      <c r="A63" s="22"/>
      <c r="B63" s="23"/>
      <c r="C63" s="23"/>
      <c r="D63" s="44" t="s">
        <v>97</v>
      </c>
      <c r="E63" s="45"/>
      <c r="F63" s="45" t="s">
        <v>33</v>
      </c>
      <c r="G63" s="45" t="n">
        <v>4</v>
      </c>
      <c r="H63" s="45" t="n">
        <f aca="false">G63 * 1.118</f>
        <v>4.472</v>
      </c>
      <c r="I63" s="45" t="n">
        <v>0</v>
      </c>
      <c r="J63" s="46" t="n">
        <v>0</v>
      </c>
      <c r="K63" s="47" t="n">
        <f aca="false">SUM(I63,-J63)</f>
        <v>0</v>
      </c>
      <c r="L63" s="45" t="n">
        <f aca="false">I63/G63</f>
        <v>0</v>
      </c>
      <c r="M63" s="48" t="s">
        <v>34</v>
      </c>
      <c r="N63" s="49" t="s">
        <v>92</v>
      </c>
    </row>
    <row r="64" customFormat="false" ht="14.15" hidden="false" customHeight="false" outlineLevel="0" collapsed="false">
      <c r="A64" s="22"/>
      <c r="B64" s="23"/>
      <c r="C64" s="23"/>
      <c r="D64" s="44" t="s">
        <v>98</v>
      </c>
      <c r="E64" s="45"/>
      <c r="F64" s="45" t="s">
        <v>33</v>
      </c>
      <c r="G64" s="45" t="n">
        <v>4</v>
      </c>
      <c r="H64" s="45" t="n">
        <f aca="false">G64 * 1.118</f>
        <v>4.472</v>
      </c>
      <c r="I64" s="45" t="n">
        <v>0</v>
      </c>
      <c r="J64" s="46" t="n">
        <v>0</v>
      </c>
      <c r="K64" s="47" t="n">
        <f aca="false">SUM(I64,-J64)</f>
        <v>0</v>
      </c>
      <c r="L64" s="45" t="n">
        <f aca="false">I64/G64</f>
        <v>0</v>
      </c>
      <c r="M64" s="48" t="s">
        <v>34</v>
      </c>
      <c r="N64" s="49" t="s">
        <v>92</v>
      </c>
    </row>
    <row r="65" customFormat="false" ht="14.15" hidden="false" customHeight="false" outlineLevel="0" collapsed="false">
      <c r="A65" s="22"/>
      <c r="B65" s="23"/>
      <c r="C65" s="23"/>
      <c r="D65" s="44" t="s">
        <v>99</v>
      </c>
      <c r="E65" s="45"/>
      <c r="F65" s="45" t="s">
        <v>33</v>
      </c>
      <c r="G65" s="45" t="n">
        <v>4</v>
      </c>
      <c r="H65" s="45" t="n">
        <f aca="false">G65 * 1.118</f>
        <v>4.472</v>
      </c>
      <c r="I65" s="45" t="n">
        <v>0</v>
      </c>
      <c r="J65" s="46" t="n">
        <v>0</v>
      </c>
      <c r="K65" s="47" t="n">
        <f aca="false">SUM(I65,-J65)</f>
        <v>0</v>
      </c>
      <c r="L65" s="45" t="n">
        <f aca="false">I65/G65</f>
        <v>0</v>
      </c>
      <c r="M65" s="48" t="s">
        <v>34</v>
      </c>
      <c r="N65" s="49" t="s">
        <v>92</v>
      </c>
    </row>
    <row r="66" customFormat="false" ht="14.15" hidden="false" customHeight="false" outlineLevel="0" collapsed="false">
      <c r="A66" s="22"/>
      <c r="B66" s="23"/>
      <c r="C66" s="23"/>
      <c r="D66" s="44" t="s">
        <v>100</v>
      </c>
      <c r="E66" s="45"/>
      <c r="F66" s="45" t="s">
        <v>33</v>
      </c>
      <c r="G66" s="45" t="n">
        <v>4</v>
      </c>
      <c r="H66" s="45" t="n">
        <f aca="false">G66 * 1.118</f>
        <v>4.472</v>
      </c>
      <c r="I66" s="45" t="n">
        <v>0</v>
      </c>
      <c r="J66" s="46" t="n">
        <v>0</v>
      </c>
      <c r="K66" s="47" t="n">
        <f aca="false">SUM(I66,-J66)</f>
        <v>0</v>
      </c>
      <c r="L66" s="45" t="n">
        <f aca="false">I66/G66</f>
        <v>0</v>
      </c>
      <c r="M66" s="48" t="s">
        <v>34</v>
      </c>
      <c r="N66" s="49" t="s">
        <v>92</v>
      </c>
    </row>
    <row r="67" customFormat="false" ht="14.15" hidden="false" customHeight="false" outlineLevel="0" collapsed="false">
      <c r="A67" s="22"/>
      <c r="B67" s="23"/>
      <c r="C67" s="23"/>
      <c r="D67" s="44" t="s">
        <v>101</v>
      </c>
      <c r="E67" s="45"/>
      <c r="F67" s="45" t="s">
        <v>33</v>
      </c>
      <c r="G67" s="45" t="n">
        <v>4</v>
      </c>
      <c r="H67" s="45" t="n">
        <f aca="false">G67 * 1.118</f>
        <v>4.472</v>
      </c>
      <c r="I67" s="45" t="n">
        <v>0</v>
      </c>
      <c r="J67" s="46" t="n">
        <v>0</v>
      </c>
      <c r="K67" s="47" t="n">
        <f aca="false">SUM(I67,-J67)</f>
        <v>0</v>
      </c>
      <c r="L67" s="45" t="n">
        <f aca="false">I67/G67</f>
        <v>0</v>
      </c>
      <c r="M67" s="48" t="s">
        <v>34</v>
      </c>
      <c r="N67" s="49" t="s">
        <v>92</v>
      </c>
    </row>
    <row r="68" customFormat="false" ht="27.45" hidden="false" customHeight="false" outlineLevel="0" collapsed="false">
      <c r="A68" s="22"/>
      <c r="B68" s="23"/>
      <c r="C68" s="23"/>
      <c r="D68" s="44" t="s">
        <v>102</v>
      </c>
      <c r="E68" s="45"/>
      <c r="F68" s="45" t="s">
        <v>33</v>
      </c>
      <c r="G68" s="45" t="n">
        <v>4</v>
      </c>
      <c r="H68" s="45" t="n">
        <f aca="false">G68 * 1.118</f>
        <v>4.472</v>
      </c>
      <c r="I68" s="45" t="n">
        <v>0</v>
      </c>
      <c r="J68" s="46" t="n">
        <v>0</v>
      </c>
      <c r="K68" s="47" t="n">
        <f aca="false">SUM(I68,-J68)</f>
        <v>0</v>
      </c>
      <c r="L68" s="45" t="n">
        <f aca="false">I68/G68</f>
        <v>0</v>
      </c>
      <c r="M68" s="48" t="s">
        <v>34</v>
      </c>
      <c r="N68" s="49" t="s">
        <v>92</v>
      </c>
    </row>
    <row r="69" customFormat="false" ht="14.15" hidden="false" customHeight="false" outlineLevel="0" collapsed="false">
      <c r="A69" s="22"/>
      <c r="B69" s="23"/>
      <c r="C69" s="23"/>
      <c r="D69" s="44" t="s">
        <v>103</v>
      </c>
      <c r="E69" s="45"/>
      <c r="F69" s="45" t="s">
        <v>33</v>
      </c>
      <c r="G69" s="45" t="n">
        <v>4</v>
      </c>
      <c r="H69" s="45" t="n">
        <f aca="false">G69 * 1.118</f>
        <v>4.472</v>
      </c>
      <c r="I69" s="45" t="n">
        <v>0</v>
      </c>
      <c r="J69" s="46" t="n">
        <v>0</v>
      </c>
      <c r="K69" s="47" t="n">
        <f aca="false">SUM(I69,-J69)</f>
        <v>0</v>
      </c>
      <c r="L69" s="45" t="n">
        <f aca="false">I69/G69</f>
        <v>0</v>
      </c>
      <c r="M69" s="48" t="s">
        <v>34</v>
      </c>
      <c r="N69" s="49" t="s">
        <v>92</v>
      </c>
    </row>
    <row r="70" customFormat="false" ht="14.15" hidden="false" customHeight="false" outlineLevel="0" collapsed="false">
      <c r="A70" s="22"/>
      <c r="B70" s="23"/>
      <c r="C70" s="23"/>
      <c r="D70" s="44" t="s">
        <v>104</v>
      </c>
      <c r="E70" s="45"/>
      <c r="F70" s="45" t="s">
        <v>33</v>
      </c>
      <c r="G70" s="45" t="n">
        <v>4</v>
      </c>
      <c r="H70" s="45" t="n">
        <f aca="false">G70 * 1.118</f>
        <v>4.472</v>
      </c>
      <c r="I70" s="45" t="n">
        <v>0</v>
      </c>
      <c r="J70" s="46" t="n">
        <v>0</v>
      </c>
      <c r="K70" s="47" t="n">
        <f aca="false">SUM(I70,-J70)</f>
        <v>0</v>
      </c>
      <c r="L70" s="45" t="n">
        <f aca="false">I70/G70</f>
        <v>0</v>
      </c>
      <c r="M70" s="48" t="s">
        <v>34</v>
      </c>
      <c r="N70" s="49" t="s">
        <v>92</v>
      </c>
    </row>
    <row r="71" customFormat="false" ht="14.15" hidden="false" customHeight="false" outlineLevel="0" collapsed="false">
      <c r="A71" s="22"/>
      <c r="B71" s="23"/>
      <c r="C71" s="23"/>
      <c r="D71" s="44" t="s">
        <v>105</v>
      </c>
      <c r="E71" s="45"/>
      <c r="F71" s="45" t="s">
        <v>33</v>
      </c>
      <c r="G71" s="45" t="n">
        <v>4</v>
      </c>
      <c r="H71" s="45" t="n">
        <f aca="false">G71 * 1.118</f>
        <v>4.472</v>
      </c>
      <c r="I71" s="45" t="n">
        <v>0</v>
      </c>
      <c r="J71" s="46" t="n">
        <v>0</v>
      </c>
      <c r="K71" s="47" t="n">
        <f aca="false">SUM(I71,-J71)</f>
        <v>0</v>
      </c>
      <c r="L71" s="45" t="n">
        <f aca="false">I71/G71</f>
        <v>0</v>
      </c>
      <c r="M71" s="48" t="s">
        <v>34</v>
      </c>
      <c r="N71" s="49" t="s">
        <v>92</v>
      </c>
    </row>
    <row r="72" customFormat="false" ht="14.15" hidden="false" customHeight="false" outlineLevel="0" collapsed="false">
      <c r="A72" s="22"/>
      <c r="B72" s="23"/>
      <c r="C72" s="23"/>
      <c r="D72" s="44" t="s">
        <v>106</v>
      </c>
      <c r="E72" s="45"/>
      <c r="F72" s="45" t="s">
        <v>33</v>
      </c>
      <c r="G72" s="45" t="n">
        <v>4</v>
      </c>
      <c r="H72" s="45" t="n">
        <f aca="false">G72 * 1.118</f>
        <v>4.472</v>
      </c>
      <c r="I72" s="45" t="n">
        <v>0</v>
      </c>
      <c r="J72" s="46" t="n">
        <v>0</v>
      </c>
      <c r="K72" s="47" t="n">
        <f aca="false">SUM(I72,-J72)</f>
        <v>0</v>
      </c>
      <c r="L72" s="45" t="n">
        <f aca="false">I72/G72</f>
        <v>0</v>
      </c>
      <c r="M72" s="48" t="s">
        <v>34</v>
      </c>
      <c r="N72" s="49" t="s">
        <v>92</v>
      </c>
    </row>
    <row r="73" customFormat="false" ht="14.15" hidden="false" customHeight="false" outlineLevel="0" collapsed="false">
      <c r="A73" s="22"/>
      <c r="B73" s="23"/>
      <c r="C73" s="23"/>
      <c r="D73" s="44" t="s">
        <v>107</v>
      </c>
      <c r="E73" s="45"/>
      <c r="F73" s="45" t="s">
        <v>33</v>
      </c>
      <c r="G73" s="45" t="n">
        <v>4</v>
      </c>
      <c r="H73" s="45" t="n">
        <f aca="false">G73 * 1.118</f>
        <v>4.472</v>
      </c>
      <c r="I73" s="45" t="n">
        <v>0</v>
      </c>
      <c r="J73" s="46" t="n">
        <v>0</v>
      </c>
      <c r="K73" s="47" t="n">
        <f aca="false">SUM(I73,-J73)</f>
        <v>0</v>
      </c>
      <c r="L73" s="45" t="n">
        <f aca="false">I73/G73</f>
        <v>0</v>
      </c>
      <c r="M73" s="48" t="s">
        <v>34</v>
      </c>
      <c r="N73" s="49" t="s">
        <v>92</v>
      </c>
    </row>
    <row r="74" customFormat="false" ht="14.15" hidden="false" customHeight="false" outlineLevel="0" collapsed="false">
      <c r="A74" s="22"/>
      <c r="B74" s="23"/>
      <c r="C74" s="23"/>
      <c r="D74" s="44" t="s">
        <v>108</v>
      </c>
      <c r="E74" s="45"/>
      <c r="F74" s="45" t="s">
        <v>33</v>
      </c>
      <c r="G74" s="45" t="n">
        <v>4</v>
      </c>
      <c r="H74" s="45" t="n">
        <f aca="false">G74 * 1.118</f>
        <v>4.472</v>
      </c>
      <c r="I74" s="45" t="n">
        <v>0</v>
      </c>
      <c r="J74" s="46" t="n">
        <v>0</v>
      </c>
      <c r="K74" s="47" t="n">
        <f aca="false">SUM(I74,-J74)</f>
        <v>0</v>
      </c>
      <c r="L74" s="45" t="n">
        <f aca="false">I74/G74</f>
        <v>0</v>
      </c>
      <c r="M74" s="48" t="s">
        <v>34</v>
      </c>
      <c r="N74" s="49" t="s">
        <v>92</v>
      </c>
    </row>
    <row r="75" customFormat="false" ht="14.15" hidden="false" customHeight="false" outlineLevel="0" collapsed="false">
      <c r="A75" s="22"/>
      <c r="B75" s="23"/>
      <c r="C75" s="23"/>
      <c r="D75" s="44" t="s">
        <v>109</v>
      </c>
      <c r="E75" s="45"/>
      <c r="F75" s="45" t="s">
        <v>33</v>
      </c>
      <c r="G75" s="45" t="n">
        <v>4</v>
      </c>
      <c r="H75" s="45" t="n">
        <f aca="false">G75 * 1.118</f>
        <v>4.472</v>
      </c>
      <c r="I75" s="45" t="n">
        <v>0</v>
      </c>
      <c r="J75" s="46" t="n">
        <v>0</v>
      </c>
      <c r="K75" s="47" t="n">
        <f aca="false">SUM(I75,-J75)</f>
        <v>0</v>
      </c>
      <c r="L75" s="45" t="n">
        <f aca="false">I75/G75</f>
        <v>0</v>
      </c>
      <c r="M75" s="48" t="s">
        <v>34</v>
      </c>
      <c r="N75" s="49" t="s">
        <v>92</v>
      </c>
    </row>
    <row r="76" customFormat="false" ht="14.15" hidden="false" customHeight="false" outlineLevel="0" collapsed="false">
      <c r="A76" s="22"/>
      <c r="B76" s="23"/>
      <c r="C76" s="23"/>
      <c r="D76" s="44" t="s">
        <v>110</v>
      </c>
      <c r="E76" s="45"/>
      <c r="F76" s="45" t="s">
        <v>33</v>
      </c>
      <c r="G76" s="45" t="n">
        <v>4</v>
      </c>
      <c r="H76" s="45" t="n">
        <f aca="false">G76 * 1.118</f>
        <v>4.472</v>
      </c>
      <c r="I76" s="45" t="n">
        <v>0</v>
      </c>
      <c r="J76" s="46" t="n">
        <v>0</v>
      </c>
      <c r="K76" s="47" t="n">
        <f aca="false">SUM(I76,-J76)</f>
        <v>0</v>
      </c>
      <c r="L76" s="45" t="n">
        <f aca="false">I76/G76</f>
        <v>0</v>
      </c>
      <c r="M76" s="48" t="s">
        <v>34</v>
      </c>
      <c r="N76" s="49" t="s">
        <v>92</v>
      </c>
    </row>
    <row r="77" customFormat="false" ht="14.15" hidden="false" customHeight="false" outlineLevel="0" collapsed="false">
      <c r="A77" s="22"/>
      <c r="B77" s="23"/>
      <c r="C77" s="23"/>
      <c r="D77" s="44" t="s">
        <v>111</v>
      </c>
      <c r="E77" s="45"/>
      <c r="F77" s="45" t="s">
        <v>33</v>
      </c>
      <c r="G77" s="45" t="n">
        <v>4</v>
      </c>
      <c r="H77" s="45" t="n">
        <f aca="false">G77 * 1.118</f>
        <v>4.472</v>
      </c>
      <c r="I77" s="45" t="n">
        <v>0</v>
      </c>
      <c r="J77" s="46" t="n">
        <v>0</v>
      </c>
      <c r="K77" s="47" t="n">
        <f aca="false">SUM(I77,-J77)</f>
        <v>0</v>
      </c>
      <c r="L77" s="45" t="n">
        <f aca="false">I77/G77</f>
        <v>0</v>
      </c>
      <c r="M77" s="48" t="s">
        <v>34</v>
      </c>
      <c r="N77" s="49" t="s">
        <v>92</v>
      </c>
    </row>
    <row r="78" customFormat="false" ht="14.15" hidden="false" customHeight="false" outlineLevel="0" collapsed="false">
      <c r="A78" s="22"/>
      <c r="B78" s="23"/>
      <c r="C78" s="23"/>
      <c r="D78" s="44" t="s">
        <v>112</v>
      </c>
      <c r="E78" s="45"/>
      <c r="F78" s="45" t="s">
        <v>33</v>
      </c>
      <c r="G78" s="45" t="n">
        <v>4</v>
      </c>
      <c r="H78" s="45" t="n">
        <f aca="false">G78 * 1.118</f>
        <v>4.472</v>
      </c>
      <c r="I78" s="45" t="n">
        <v>0</v>
      </c>
      <c r="J78" s="46" t="n">
        <v>0</v>
      </c>
      <c r="K78" s="47" t="n">
        <f aca="false">SUM(I78,-J78)</f>
        <v>0</v>
      </c>
      <c r="L78" s="45" t="n">
        <f aca="false">I78/G78</f>
        <v>0</v>
      </c>
      <c r="M78" s="48" t="s">
        <v>34</v>
      </c>
      <c r="N78" s="49" t="s">
        <v>92</v>
      </c>
    </row>
    <row r="79" customFormat="false" ht="26.65" hidden="false" customHeight="false" outlineLevel="0" collapsed="false">
      <c r="A79" s="22"/>
      <c r="B79" s="23"/>
      <c r="C79" s="23"/>
      <c r="D79" s="44" t="s">
        <v>113</v>
      </c>
      <c r="E79" s="45"/>
      <c r="F79" s="45" t="s">
        <v>33</v>
      </c>
      <c r="G79" s="45" t="n">
        <v>4</v>
      </c>
      <c r="H79" s="45" t="n">
        <f aca="false">G79 * 1.118</f>
        <v>4.472</v>
      </c>
      <c r="I79" s="45" t="n">
        <v>0</v>
      </c>
      <c r="J79" s="46" t="n">
        <v>0</v>
      </c>
      <c r="K79" s="47" t="n">
        <f aca="false">SUM(I79,-J79)</f>
        <v>0</v>
      </c>
      <c r="L79" s="45" t="n">
        <f aca="false">I79/G79</f>
        <v>0</v>
      </c>
      <c r="M79" s="48" t="s">
        <v>34</v>
      </c>
      <c r="N79" s="49" t="s">
        <v>92</v>
      </c>
    </row>
    <row r="80" customFormat="false" ht="14.15" hidden="false" customHeight="false" outlineLevel="0" collapsed="false">
      <c r="A80" s="22"/>
      <c r="B80" s="23"/>
      <c r="C80" s="23"/>
      <c r="D80" s="44" t="s">
        <v>114</v>
      </c>
      <c r="E80" s="45"/>
      <c r="F80" s="45" t="s">
        <v>33</v>
      </c>
      <c r="G80" s="45" t="n">
        <v>4</v>
      </c>
      <c r="H80" s="45" t="n">
        <f aca="false">G80 * 1.118</f>
        <v>4.472</v>
      </c>
      <c r="I80" s="45" t="n">
        <v>0</v>
      </c>
      <c r="J80" s="46" t="n">
        <v>0</v>
      </c>
      <c r="K80" s="47" t="n">
        <f aca="false">SUM(I80,-J80)</f>
        <v>0</v>
      </c>
      <c r="L80" s="45" t="n">
        <f aca="false">I80/G80</f>
        <v>0</v>
      </c>
      <c r="M80" s="48" t="s">
        <v>34</v>
      </c>
      <c r="N80" s="49" t="s">
        <v>92</v>
      </c>
    </row>
    <row r="81" customFormat="false" ht="27.45" hidden="false" customHeight="false" outlineLevel="0" collapsed="false">
      <c r="A81" s="22"/>
      <c r="B81" s="23"/>
      <c r="C81" s="23"/>
      <c r="D81" s="44" t="s">
        <v>115</v>
      </c>
      <c r="E81" s="45"/>
      <c r="F81" s="45" t="s">
        <v>33</v>
      </c>
      <c r="G81" s="45" t="n">
        <v>4</v>
      </c>
      <c r="H81" s="45" t="n">
        <f aca="false">G81 * 1.118</f>
        <v>4.472</v>
      </c>
      <c r="I81" s="45" t="n">
        <v>0</v>
      </c>
      <c r="J81" s="46" t="n">
        <v>0</v>
      </c>
      <c r="K81" s="47" t="n">
        <f aca="false">SUM(I81,-J81)</f>
        <v>0</v>
      </c>
      <c r="L81" s="45" t="n">
        <f aca="false">I81/G81</f>
        <v>0</v>
      </c>
      <c r="M81" s="48" t="s">
        <v>34</v>
      </c>
      <c r="N81" s="49" t="s">
        <v>92</v>
      </c>
    </row>
    <row r="82" customFormat="false" ht="27.45" hidden="false" customHeight="false" outlineLevel="0" collapsed="false">
      <c r="A82" s="22"/>
      <c r="B82" s="23"/>
      <c r="C82" s="23"/>
      <c r="D82" s="44" t="s">
        <v>116</v>
      </c>
      <c r="E82" s="45"/>
      <c r="F82" s="45" t="s">
        <v>33</v>
      </c>
      <c r="G82" s="45" t="n">
        <v>4</v>
      </c>
      <c r="H82" s="45" t="n">
        <f aca="false">G82 * 1.118</f>
        <v>4.472</v>
      </c>
      <c r="I82" s="45" t="n">
        <v>0</v>
      </c>
      <c r="J82" s="46" t="n">
        <v>0</v>
      </c>
      <c r="K82" s="47" t="n">
        <f aca="false">SUM(I82,-J82)</f>
        <v>0</v>
      </c>
      <c r="L82" s="45" t="n">
        <f aca="false">I82/G82</f>
        <v>0</v>
      </c>
      <c r="M82" s="48" t="s">
        <v>34</v>
      </c>
      <c r="N82" s="49" t="s">
        <v>92</v>
      </c>
    </row>
    <row r="83" customFormat="false" ht="14.15" hidden="false" customHeight="false" outlineLevel="0" collapsed="false">
      <c r="A83" s="22"/>
      <c r="B83" s="23"/>
      <c r="C83" s="23"/>
      <c r="D83" s="44" t="s">
        <v>117</v>
      </c>
      <c r="E83" s="45"/>
      <c r="F83" s="45" t="s">
        <v>33</v>
      </c>
      <c r="G83" s="45" t="n">
        <v>4</v>
      </c>
      <c r="H83" s="45" t="n">
        <f aca="false">G83 * 1.118</f>
        <v>4.472</v>
      </c>
      <c r="I83" s="45" t="n">
        <v>0</v>
      </c>
      <c r="J83" s="46" t="n">
        <v>0</v>
      </c>
      <c r="K83" s="47" t="n">
        <f aca="false">SUM(I83,-J83)</f>
        <v>0</v>
      </c>
      <c r="L83" s="45" t="n">
        <f aca="false">I83/G83</f>
        <v>0</v>
      </c>
      <c r="M83" s="48" t="s">
        <v>34</v>
      </c>
      <c r="N83" s="49" t="s">
        <v>92</v>
      </c>
    </row>
    <row r="84" customFormat="false" ht="14.15" hidden="false" customHeight="false" outlineLevel="0" collapsed="false">
      <c r="A84" s="22"/>
      <c r="B84" s="23"/>
      <c r="C84" s="23"/>
      <c r="D84" s="44" t="s">
        <v>118</v>
      </c>
      <c r="E84" s="45"/>
      <c r="F84" s="45" t="s">
        <v>33</v>
      </c>
      <c r="G84" s="45" t="n">
        <v>4</v>
      </c>
      <c r="H84" s="45" t="n">
        <f aca="false">G84 * 1.118</f>
        <v>4.472</v>
      </c>
      <c r="I84" s="45" t="n">
        <v>0</v>
      </c>
      <c r="J84" s="46" t="n">
        <v>0</v>
      </c>
      <c r="K84" s="47" t="n">
        <f aca="false">SUM(I84,-J84)</f>
        <v>0</v>
      </c>
      <c r="L84" s="45" t="n">
        <f aca="false">I84/G84</f>
        <v>0</v>
      </c>
      <c r="M84" s="48" t="s">
        <v>34</v>
      </c>
      <c r="N84" s="49" t="s">
        <v>92</v>
      </c>
    </row>
    <row r="85" customFormat="false" ht="14.15" hidden="false" customHeight="false" outlineLevel="0" collapsed="false">
      <c r="A85" s="22"/>
      <c r="B85" s="23"/>
      <c r="C85" s="23"/>
      <c r="D85" s="44" t="s">
        <v>119</v>
      </c>
      <c r="E85" s="45"/>
      <c r="F85" s="45" t="s">
        <v>33</v>
      </c>
      <c r="G85" s="45" t="n">
        <v>4</v>
      </c>
      <c r="H85" s="45" t="n">
        <f aca="false">G85 * 1.118</f>
        <v>4.472</v>
      </c>
      <c r="I85" s="45" t="n">
        <v>0</v>
      </c>
      <c r="J85" s="46" t="n">
        <v>0</v>
      </c>
      <c r="K85" s="47" t="n">
        <f aca="false">SUM(I85,-J85)</f>
        <v>0</v>
      </c>
      <c r="L85" s="45" t="n">
        <f aca="false">I85/G85</f>
        <v>0</v>
      </c>
      <c r="M85" s="48" t="s">
        <v>34</v>
      </c>
      <c r="N85" s="49" t="s">
        <v>92</v>
      </c>
    </row>
    <row r="86" customFormat="false" ht="14.15" hidden="false" customHeight="false" outlineLevel="0" collapsed="false">
      <c r="A86" s="22"/>
      <c r="B86" s="23"/>
      <c r="C86" s="23"/>
      <c r="D86" s="44" t="s">
        <v>120</v>
      </c>
      <c r="E86" s="45"/>
      <c r="F86" s="45" t="s">
        <v>33</v>
      </c>
      <c r="G86" s="45" t="n">
        <v>4</v>
      </c>
      <c r="H86" s="45" t="n">
        <f aca="false">G86 * 1.118</f>
        <v>4.472</v>
      </c>
      <c r="I86" s="45" t="n">
        <v>0</v>
      </c>
      <c r="J86" s="46" t="n">
        <v>0</v>
      </c>
      <c r="K86" s="47" t="n">
        <f aca="false">SUM(I86,-J86)</f>
        <v>0</v>
      </c>
      <c r="L86" s="45" t="n">
        <f aca="false">I86/G86</f>
        <v>0</v>
      </c>
      <c r="M86" s="48" t="s">
        <v>34</v>
      </c>
      <c r="N86" s="49" t="s">
        <v>92</v>
      </c>
    </row>
    <row r="87" customFormat="false" ht="14.15" hidden="false" customHeight="false" outlineLevel="0" collapsed="false">
      <c r="A87" s="22"/>
      <c r="B87" s="23"/>
      <c r="C87" s="23"/>
      <c r="D87" s="44" t="s">
        <v>121</v>
      </c>
      <c r="E87" s="45"/>
      <c r="F87" s="45" t="s">
        <v>33</v>
      </c>
      <c r="G87" s="45" t="n">
        <v>4</v>
      </c>
      <c r="H87" s="45" t="n">
        <f aca="false">G87 * 1.118</f>
        <v>4.472</v>
      </c>
      <c r="I87" s="45" t="n">
        <v>0</v>
      </c>
      <c r="J87" s="46" t="n">
        <v>0</v>
      </c>
      <c r="K87" s="47" t="n">
        <f aca="false">SUM(I87,-J87)</f>
        <v>0</v>
      </c>
      <c r="L87" s="45" t="n">
        <f aca="false">I87/G87</f>
        <v>0</v>
      </c>
      <c r="M87" s="48" t="s">
        <v>34</v>
      </c>
      <c r="N87" s="49" t="s">
        <v>92</v>
      </c>
    </row>
    <row r="88" customFormat="false" ht="14.15" hidden="false" customHeight="false" outlineLevel="0" collapsed="false">
      <c r="A88" s="22"/>
      <c r="B88" s="23"/>
      <c r="C88" s="23"/>
      <c r="D88" s="44" t="s">
        <v>122</v>
      </c>
      <c r="E88" s="45"/>
      <c r="F88" s="45" t="s">
        <v>33</v>
      </c>
      <c r="G88" s="45" t="n">
        <v>4</v>
      </c>
      <c r="H88" s="45" t="n">
        <f aca="false">G88 * 1.118</f>
        <v>4.472</v>
      </c>
      <c r="I88" s="45" t="n">
        <v>0</v>
      </c>
      <c r="J88" s="46" t="n">
        <v>0</v>
      </c>
      <c r="K88" s="47" t="n">
        <f aca="false">SUM(I88,-J88)</f>
        <v>0</v>
      </c>
      <c r="L88" s="45" t="n">
        <f aca="false">I88/G88</f>
        <v>0</v>
      </c>
      <c r="M88" s="48" t="s">
        <v>34</v>
      </c>
      <c r="N88" s="49" t="s">
        <v>92</v>
      </c>
    </row>
    <row r="89" customFormat="false" ht="14.15" hidden="false" customHeight="false" outlineLevel="0" collapsed="false">
      <c r="A89" s="22"/>
      <c r="B89" s="23"/>
      <c r="C89" s="23"/>
      <c r="D89" s="44" t="s">
        <v>123</v>
      </c>
      <c r="E89" s="45"/>
      <c r="F89" s="45" t="s">
        <v>33</v>
      </c>
      <c r="G89" s="45" t="n">
        <v>4</v>
      </c>
      <c r="H89" s="45" t="n">
        <f aca="false">G89 * 1.118</f>
        <v>4.472</v>
      </c>
      <c r="I89" s="45" t="n">
        <v>0</v>
      </c>
      <c r="J89" s="46" t="n">
        <v>0</v>
      </c>
      <c r="K89" s="47" t="n">
        <f aca="false">SUM(I89,-J89)</f>
        <v>0</v>
      </c>
      <c r="L89" s="45" t="n">
        <f aca="false">I89/G89</f>
        <v>0</v>
      </c>
      <c r="M89" s="48" t="s">
        <v>34</v>
      </c>
      <c r="N89" s="49" t="s">
        <v>92</v>
      </c>
    </row>
    <row r="90" customFormat="false" ht="14.15" hidden="false" customHeight="false" outlineLevel="0" collapsed="false">
      <c r="A90" s="22"/>
      <c r="B90" s="23"/>
      <c r="C90" s="23"/>
      <c r="D90" s="44" t="s">
        <v>124</v>
      </c>
      <c r="E90" s="45"/>
      <c r="F90" s="45" t="s">
        <v>33</v>
      </c>
      <c r="G90" s="45" t="n">
        <v>4</v>
      </c>
      <c r="H90" s="45" t="n">
        <f aca="false">G90 * 1.118</f>
        <v>4.472</v>
      </c>
      <c r="I90" s="45" t="n">
        <v>0</v>
      </c>
      <c r="J90" s="46" t="n">
        <v>0</v>
      </c>
      <c r="K90" s="47" t="n">
        <f aca="false">SUM(I90,-J90)</f>
        <v>0</v>
      </c>
      <c r="L90" s="45" t="n">
        <f aca="false">I90/G90</f>
        <v>0</v>
      </c>
      <c r="M90" s="48" t="s">
        <v>34</v>
      </c>
      <c r="N90" s="49" t="s">
        <v>92</v>
      </c>
    </row>
    <row r="91" customFormat="false" ht="14.15" hidden="false" customHeight="false" outlineLevel="0" collapsed="false">
      <c r="A91" s="22"/>
      <c r="B91" s="23"/>
      <c r="C91" s="23"/>
      <c r="D91" s="44" t="s">
        <v>125</v>
      </c>
      <c r="E91" s="45"/>
      <c r="F91" s="45" t="s">
        <v>33</v>
      </c>
      <c r="G91" s="45" t="n">
        <v>4</v>
      </c>
      <c r="H91" s="45" t="n">
        <f aca="false">G91 * 1.118</f>
        <v>4.472</v>
      </c>
      <c r="I91" s="45" t="n">
        <v>0</v>
      </c>
      <c r="J91" s="46" t="n">
        <v>0</v>
      </c>
      <c r="K91" s="47" t="n">
        <f aca="false">SUM(I91,-J91)</f>
        <v>0</v>
      </c>
      <c r="L91" s="45" t="n">
        <f aca="false">I91/G91</f>
        <v>0</v>
      </c>
      <c r="M91" s="48" t="s">
        <v>34</v>
      </c>
      <c r="N91" s="49" t="s">
        <v>92</v>
      </c>
    </row>
    <row r="92" customFormat="false" ht="14.15" hidden="false" customHeight="false" outlineLevel="0" collapsed="false">
      <c r="A92" s="22"/>
      <c r="B92" s="23"/>
      <c r="C92" s="23"/>
      <c r="D92" s="44" t="s">
        <v>126</v>
      </c>
      <c r="E92" s="45"/>
      <c r="F92" s="45" t="s">
        <v>33</v>
      </c>
      <c r="G92" s="45" t="n">
        <v>4</v>
      </c>
      <c r="H92" s="45" t="n">
        <f aca="false">G92 * 1.118</f>
        <v>4.472</v>
      </c>
      <c r="I92" s="45" t="n">
        <v>0</v>
      </c>
      <c r="J92" s="46" t="n">
        <v>0</v>
      </c>
      <c r="K92" s="47" t="n">
        <f aca="false">SUM(I92,-J92)</f>
        <v>0</v>
      </c>
      <c r="L92" s="45" t="n">
        <f aca="false">I92/G92</f>
        <v>0</v>
      </c>
      <c r="M92" s="48" t="s">
        <v>34</v>
      </c>
      <c r="N92" s="49" t="s">
        <v>92</v>
      </c>
    </row>
    <row r="93" customFormat="false" ht="27.45" hidden="false" customHeight="false" outlineLevel="0" collapsed="false">
      <c r="A93" s="22"/>
      <c r="B93" s="23"/>
      <c r="C93" s="23"/>
      <c r="D93" s="44" t="s">
        <v>127</v>
      </c>
      <c r="E93" s="45"/>
      <c r="F93" s="45" t="s">
        <v>33</v>
      </c>
      <c r="G93" s="45" t="n">
        <v>4</v>
      </c>
      <c r="H93" s="45" t="n">
        <f aca="false">G93 * 1.118</f>
        <v>4.472</v>
      </c>
      <c r="I93" s="45" t="n">
        <v>0</v>
      </c>
      <c r="J93" s="46" t="n">
        <v>0</v>
      </c>
      <c r="K93" s="47" t="n">
        <f aca="false">SUM(I93,-J93)</f>
        <v>0</v>
      </c>
      <c r="L93" s="45" t="n">
        <f aca="false">I93/G93</f>
        <v>0</v>
      </c>
      <c r="M93" s="48" t="s">
        <v>34</v>
      </c>
      <c r="N93" s="49" t="s">
        <v>92</v>
      </c>
    </row>
    <row r="94" customFormat="false" ht="27.45" hidden="false" customHeight="false" outlineLevel="0" collapsed="false">
      <c r="A94" s="22"/>
      <c r="B94" s="23"/>
      <c r="C94" s="23"/>
      <c r="D94" s="44" t="s">
        <v>128</v>
      </c>
      <c r="E94" s="45"/>
      <c r="F94" s="45" t="s">
        <v>33</v>
      </c>
      <c r="G94" s="45" t="n">
        <v>4</v>
      </c>
      <c r="H94" s="45" t="n">
        <f aca="false">G94 * 1.118</f>
        <v>4.472</v>
      </c>
      <c r="I94" s="45" t="n">
        <v>0</v>
      </c>
      <c r="J94" s="46" t="n">
        <v>0</v>
      </c>
      <c r="K94" s="47" t="n">
        <f aca="false">SUM(I94,-J94)</f>
        <v>0</v>
      </c>
      <c r="L94" s="45" t="n">
        <f aca="false">I94/G94</f>
        <v>0</v>
      </c>
      <c r="M94" s="48" t="s">
        <v>34</v>
      </c>
      <c r="N94" s="49" t="s">
        <v>92</v>
      </c>
    </row>
    <row r="95" customFormat="false" ht="26.65" hidden="false" customHeight="false" outlineLevel="0" collapsed="false">
      <c r="A95" s="22"/>
      <c r="B95" s="23"/>
      <c r="C95" s="23"/>
      <c r="D95" s="44" t="s">
        <v>129</v>
      </c>
      <c r="E95" s="45"/>
      <c r="F95" s="45" t="s">
        <v>33</v>
      </c>
      <c r="G95" s="45" t="n">
        <v>4</v>
      </c>
      <c r="H95" s="45" t="n">
        <f aca="false">G95 * 1.118</f>
        <v>4.472</v>
      </c>
      <c r="I95" s="45" t="n">
        <v>0</v>
      </c>
      <c r="J95" s="46" t="n">
        <v>0</v>
      </c>
      <c r="K95" s="47" t="n">
        <f aca="false">SUM(I95,-J95)</f>
        <v>0</v>
      </c>
      <c r="L95" s="45" t="n">
        <f aca="false">I95/G95</f>
        <v>0</v>
      </c>
      <c r="M95" s="48" t="s">
        <v>34</v>
      </c>
      <c r="N95" s="49" t="s">
        <v>92</v>
      </c>
    </row>
    <row r="96" customFormat="false" ht="102.95" hidden="false" customHeight="true" outlineLevel="0" collapsed="false">
      <c r="A96" s="22"/>
      <c r="B96" s="23" t="s">
        <v>130</v>
      </c>
      <c r="C96" s="23" t="s">
        <v>131</v>
      </c>
      <c r="D96" s="39" t="s">
        <v>132</v>
      </c>
      <c r="E96" s="40" t="s">
        <v>133</v>
      </c>
      <c r="F96" s="40" t="s">
        <v>33</v>
      </c>
      <c r="G96" s="40" t="n">
        <v>3</v>
      </c>
      <c r="H96" s="40" t="n">
        <f aca="false">G96 * 1.118</f>
        <v>3.354</v>
      </c>
      <c r="I96" s="40" t="n">
        <v>4</v>
      </c>
      <c r="J96" s="41" t="n">
        <v>4</v>
      </c>
      <c r="K96" s="33" t="n">
        <f aca="false">SUM(I96,-J96)</f>
        <v>0</v>
      </c>
      <c r="L96" s="40" t="n">
        <f aca="false">I96/G96</f>
        <v>1.33333333333333</v>
      </c>
      <c r="M96" s="42" t="s">
        <v>34</v>
      </c>
      <c r="N96" s="43" t="s">
        <v>76</v>
      </c>
    </row>
    <row r="97" customFormat="false" ht="90.8" hidden="false" customHeight="false" outlineLevel="0" collapsed="false">
      <c r="A97" s="22"/>
      <c r="B97" s="23"/>
      <c r="C97" s="23"/>
      <c r="D97" s="39" t="s">
        <v>134</v>
      </c>
      <c r="E97" s="40" t="s">
        <v>135</v>
      </c>
      <c r="F97" s="40" t="s">
        <v>33</v>
      </c>
      <c r="G97" s="40" t="n">
        <v>3</v>
      </c>
      <c r="H97" s="40" t="n">
        <f aca="false">G97 * 1.118</f>
        <v>3.354</v>
      </c>
      <c r="I97" s="40" t="n">
        <v>1</v>
      </c>
      <c r="J97" s="41" t="n">
        <v>1</v>
      </c>
      <c r="K97" s="33" t="n">
        <f aca="false">SUM(I97,-J97)</f>
        <v>0</v>
      </c>
      <c r="L97" s="40" t="n">
        <f aca="false">I97/G97</f>
        <v>0.333333333333333</v>
      </c>
      <c r="M97" s="42" t="s">
        <v>34</v>
      </c>
      <c r="N97" s="43" t="s">
        <v>76</v>
      </c>
    </row>
    <row r="98" customFormat="false" ht="90.8" hidden="false" customHeight="false" outlineLevel="0" collapsed="false">
      <c r="A98" s="22"/>
      <c r="B98" s="23"/>
      <c r="C98" s="23"/>
      <c r="D98" s="39" t="s">
        <v>136</v>
      </c>
      <c r="E98" s="40" t="s">
        <v>137</v>
      </c>
      <c r="F98" s="40" t="s">
        <v>33</v>
      </c>
      <c r="G98" s="40" t="n">
        <v>3</v>
      </c>
      <c r="H98" s="40" t="n">
        <f aca="false">G98 * 1.118</f>
        <v>3.354</v>
      </c>
      <c r="I98" s="40" t="n">
        <v>0.1</v>
      </c>
      <c r="J98" s="41" t="n">
        <v>0.1</v>
      </c>
      <c r="K98" s="33" t="n">
        <f aca="false">SUM(I98,-J98)</f>
        <v>0</v>
      </c>
      <c r="L98" s="40" t="n">
        <f aca="false">I98/G98</f>
        <v>0.0333333333333333</v>
      </c>
      <c r="M98" s="42" t="s">
        <v>34</v>
      </c>
      <c r="N98" s="43" t="s">
        <v>76</v>
      </c>
    </row>
    <row r="99" customFormat="false" ht="90.8" hidden="false" customHeight="false" outlineLevel="0" collapsed="false">
      <c r="A99" s="22"/>
      <c r="B99" s="23"/>
      <c r="C99" s="23"/>
      <c r="D99" s="39" t="s">
        <v>138</v>
      </c>
      <c r="E99" s="40" t="s">
        <v>139</v>
      </c>
      <c r="F99" s="40" t="s">
        <v>33</v>
      </c>
      <c r="G99" s="40" t="n">
        <v>3</v>
      </c>
      <c r="H99" s="40" t="n">
        <f aca="false">G99 * 1.118</f>
        <v>3.354</v>
      </c>
      <c r="I99" s="40" t="n">
        <v>1.4</v>
      </c>
      <c r="J99" s="41" t="n">
        <v>1.4</v>
      </c>
      <c r="K99" s="33" t="n">
        <f aca="false">SUM(I99,-J99)</f>
        <v>0</v>
      </c>
      <c r="L99" s="40" t="n">
        <f aca="false">I99/G99</f>
        <v>0.466666666666667</v>
      </c>
      <c r="M99" s="42" t="s">
        <v>34</v>
      </c>
      <c r="N99" s="43" t="s">
        <v>76</v>
      </c>
    </row>
    <row r="100" customFormat="false" ht="90.8" hidden="false" customHeight="false" outlineLevel="0" collapsed="false">
      <c r="A100" s="22"/>
      <c r="B100" s="23"/>
      <c r="C100" s="23"/>
      <c r="D100" s="39" t="s">
        <v>140</v>
      </c>
      <c r="E100" s="40" t="s">
        <v>141</v>
      </c>
      <c r="F100" s="40" t="s">
        <v>33</v>
      </c>
      <c r="G100" s="40" t="n">
        <v>3</v>
      </c>
      <c r="H100" s="40" t="n">
        <f aca="false">G100 * 1.118</f>
        <v>3.354</v>
      </c>
      <c r="I100" s="40" t="n">
        <v>1.5</v>
      </c>
      <c r="J100" s="41" t="n">
        <v>1.5</v>
      </c>
      <c r="K100" s="33" t="n">
        <f aca="false">SUM(I100,-J100)</f>
        <v>0</v>
      </c>
      <c r="L100" s="40" t="n">
        <f aca="false">I100/G100</f>
        <v>0.5</v>
      </c>
      <c r="M100" s="42" t="s">
        <v>34</v>
      </c>
      <c r="N100" s="43" t="s">
        <v>76</v>
      </c>
    </row>
    <row r="101" customFormat="false" ht="90.8" hidden="false" customHeight="false" outlineLevel="0" collapsed="false">
      <c r="A101" s="22"/>
      <c r="B101" s="23"/>
      <c r="C101" s="23"/>
      <c r="D101" s="39" t="s">
        <v>142</v>
      </c>
      <c r="E101" s="40" t="s">
        <v>143</v>
      </c>
      <c r="F101" s="40" t="s">
        <v>33</v>
      </c>
      <c r="G101" s="40" t="n">
        <v>3</v>
      </c>
      <c r="H101" s="40" t="n">
        <f aca="false">G101 * 1.118</f>
        <v>3.354</v>
      </c>
      <c r="I101" s="40" t="n">
        <v>0.5</v>
      </c>
      <c r="J101" s="41" t="n">
        <v>0.5</v>
      </c>
      <c r="K101" s="33" t="n">
        <f aca="false">SUM(I101,-J101)</f>
        <v>0</v>
      </c>
      <c r="L101" s="40" t="n">
        <f aca="false">I101/G101</f>
        <v>0.166666666666667</v>
      </c>
      <c r="M101" s="42" t="s">
        <v>34</v>
      </c>
      <c r="N101" s="43" t="s">
        <v>76</v>
      </c>
    </row>
    <row r="102" customFormat="false" ht="90.8" hidden="false" customHeight="false" outlineLevel="0" collapsed="false">
      <c r="A102" s="22"/>
      <c r="B102" s="23"/>
      <c r="C102" s="23"/>
      <c r="D102" s="39" t="s">
        <v>144</v>
      </c>
      <c r="E102" s="40" t="s">
        <v>145</v>
      </c>
      <c r="F102" s="40" t="s">
        <v>33</v>
      </c>
      <c r="G102" s="40" t="n">
        <v>3</v>
      </c>
      <c r="H102" s="40" t="n">
        <f aca="false">G102 * 1.118</f>
        <v>3.354</v>
      </c>
      <c r="I102" s="40" t="n">
        <v>1</v>
      </c>
      <c r="J102" s="41" t="n">
        <v>1</v>
      </c>
      <c r="K102" s="33" t="n">
        <f aca="false">SUM(I102,-J102)</f>
        <v>0</v>
      </c>
      <c r="L102" s="40" t="n">
        <f aca="false">I102/G102</f>
        <v>0.333333333333333</v>
      </c>
      <c r="M102" s="42" t="s">
        <v>34</v>
      </c>
      <c r="N102" s="43" t="s">
        <v>76</v>
      </c>
    </row>
    <row r="103" customFormat="false" ht="90.8" hidden="false" customHeight="false" outlineLevel="0" collapsed="false">
      <c r="A103" s="22"/>
      <c r="B103" s="23"/>
      <c r="C103" s="23"/>
      <c r="D103" s="39" t="s">
        <v>146</v>
      </c>
      <c r="E103" s="40" t="s">
        <v>147</v>
      </c>
      <c r="F103" s="40" t="s">
        <v>33</v>
      </c>
      <c r="G103" s="40" t="n">
        <v>3</v>
      </c>
      <c r="H103" s="40" t="n">
        <f aca="false">G103 * 1.118</f>
        <v>3.354</v>
      </c>
      <c r="I103" s="40" t="n">
        <v>2.5</v>
      </c>
      <c r="J103" s="41" t="n">
        <v>2.5</v>
      </c>
      <c r="K103" s="33" t="n">
        <f aca="false">SUM(I103,-J103)</f>
        <v>0</v>
      </c>
      <c r="L103" s="40" t="n">
        <f aca="false">I103/G103</f>
        <v>0.833333333333333</v>
      </c>
      <c r="M103" s="42" t="s">
        <v>34</v>
      </c>
      <c r="N103" s="43" t="s">
        <v>76</v>
      </c>
    </row>
    <row r="104" customFormat="false" ht="103.3" hidden="false" customHeight="false" outlineLevel="0" collapsed="false">
      <c r="A104" s="22"/>
      <c r="B104" s="23"/>
      <c r="C104" s="23"/>
      <c r="D104" s="39" t="s">
        <v>148</v>
      </c>
      <c r="E104" s="40" t="s">
        <v>149</v>
      </c>
      <c r="F104" s="40" t="s">
        <v>33</v>
      </c>
      <c r="G104" s="40" t="n">
        <v>3</v>
      </c>
      <c r="H104" s="40" t="n">
        <f aca="false">G104 * 1.118</f>
        <v>3.354</v>
      </c>
      <c r="I104" s="40" t="n">
        <v>2</v>
      </c>
      <c r="J104" s="41" t="n">
        <v>2</v>
      </c>
      <c r="K104" s="33" t="n">
        <f aca="false">SUM(I104,-J104)</f>
        <v>0</v>
      </c>
      <c r="L104" s="40" t="n">
        <f aca="false">I104/G104</f>
        <v>0.666666666666667</v>
      </c>
      <c r="M104" s="42" t="s">
        <v>34</v>
      </c>
      <c r="N104" s="43" t="s">
        <v>76</v>
      </c>
    </row>
    <row r="105" customFormat="false" ht="90.8" hidden="false" customHeight="false" outlineLevel="0" collapsed="false">
      <c r="A105" s="22"/>
      <c r="B105" s="23"/>
      <c r="C105" s="23"/>
      <c r="D105" s="39" t="s">
        <v>150</v>
      </c>
      <c r="E105" s="40" t="s">
        <v>151</v>
      </c>
      <c r="F105" s="40" t="s">
        <v>33</v>
      </c>
      <c r="G105" s="40" t="n">
        <v>3</v>
      </c>
      <c r="H105" s="40" t="n">
        <f aca="false">G105 * 1.118</f>
        <v>3.354</v>
      </c>
      <c r="I105" s="40" t="n">
        <v>0.5</v>
      </c>
      <c r="J105" s="41" t="n">
        <v>0.5</v>
      </c>
      <c r="K105" s="33" t="n">
        <f aca="false">SUM(I105,-J105)</f>
        <v>0</v>
      </c>
      <c r="L105" s="40" t="n">
        <f aca="false">I105/G105</f>
        <v>0.166666666666667</v>
      </c>
      <c r="M105" s="42" t="s">
        <v>34</v>
      </c>
      <c r="N105" s="43" t="s">
        <v>76</v>
      </c>
    </row>
    <row r="106" customFormat="false" ht="90.8" hidden="false" customHeight="false" outlineLevel="0" collapsed="false">
      <c r="A106" s="22"/>
      <c r="B106" s="23"/>
      <c r="C106" s="23"/>
      <c r="D106" s="39" t="s">
        <v>152</v>
      </c>
      <c r="E106" s="40" t="s">
        <v>153</v>
      </c>
      <c r="F106" s="40" t="s">
        <v>33</v>
      </c>
      <c r="G106" s="40" t="n">
        <v>3</v>
      </c>
      <c r="H106" s="40" t="n">
        <f aca="false">G106 * 1.118</f>
        <v>3.354</v>
      </c>
      <c r="I106" s="40" t="n">
        <v>1</v>
      </c>
      <c r="J106" s="41" t="n">
        <v>1</v>
      </c>
      <c r="K106" s="33" t="n">
        <f aca="false">SUM(I106,-J106)</f>
        <v>0</v>
      </c>
      <c r="L106" s="40" t="n">
        <f aca="false">I106/G106</f>
        <v>0.333333333333333</v>
      </c>
      <c r="M106" s="42" t="s">
        <v>34</v>
      </c>
      <c r="N106" s="43" t="s">
        <v>76</v>
      </c>
    </row>
    <row r="107" customFormat="false" ht="90.8" hidden="false" customHeight="false" outlineLevel="0" collapsed="false">
      <c r="A107" s="22"/>
      <c r="B107" s="23"/>
      <c r="C107" s="23"/>
      <c r="D107" s="39" t="s">
        <v>154</v>
      </c>
      <c r="E107" s="40" t="s">
        <v>155</v>
      </c>
      <c r="F107" s="40" t="s">
        <v>33</v>
      </c>
      <c r="G107" s="40" t="n">
        <v>3</v>
      </c>
      <c r="H107" s="40" t="n">
        <f aca="false">G107 * 1.118</f>
        <v>3.354</v>
      </c>
      <c r="I107" s="40" t="n">
        <v>3.25</v>
      </c>
      <c r="J107" s="41" t="n">
        <v>3.25</v>
      </c>
      <c r="K107" s="33" t="n">
        <f aca="false">SUM(I107,-J107)</f>
        <v>0</v>
      </c>
      <c r="L107" s="40" t="n">
        <f aca="false">I107/G107</f>
        <v>1.08333333333333</v>
      </c>
      <c r="M107" s="42" t="s">
        <v>34</v>
      </c>
      <c r="N107" s="43" t="s">
        <v>76</v>
      </c>
    </row>
    <row r="108" customFormat="false" ht="90.8" hidden="false" customHeight="false" outlineLevel="0" collapsed="false">
      <c r="A108" s="22"/>
      <c r="B108" s="23"/>
      <c r="C108" s="23"/>
      <c r="D108" s="39" t="s">
        <v>156</v>
      </c>
      <c r="E108" s="40" t="s">
        <v>157</v>
      </c>
      <c r="F108" s="40" t="s">
        <v>33</v>
      </c>
      <c r="G108" s="40" t="n">
        <v>3</v>
      </c>
      <c r="H108" s="40" t="n">
        <f aca="false">G108 * 1.118</f>
        <v>3.354</v>
      </c>
      <c r="I108" s="40" t="n">
        <v>0.25</v>
      </c>
      <c r="J108" s="41" t="n">
        <v>0.25</v>
      </c>
      <c r="K108" s="33" t="n">
        <f aca="false">SUM(I108,-J108)</f>
        <v>0</v>
      </c>
      <c r="L108" s="40" t="n">
        <f aca="false">I108/G108</f>
        <v>0.0833333333333333</v>
      </c>
      <c r="M108" s="42" t="s">
        <v>34</v>
      </c>
      <c r="N108" s="43" t="s">
        <v>76</v>
      </c>
    </row>
    <row r="109" customFormat="false" ht="78.3" hidden="false" customHeight="false" outlineLevel="0" collapsed="false">
      <c r="A109" s="22"/>
      <c r="B109" s="23"/>
      <c r="C109" s="23"/>
      <c r="D109" s="39" t="s">
        <v>158</v>
      </c>
      <c r="E109" s="40" t="s">
        <v>159</v>
      </c>
      <c r="F109" s="40" t="s">
        <v>33</v>
      </c>
      <c r="G109" s="40" t="n">
        <v>24</v>
      </c>
      <c r="H109" s="40" t="n">
        <f aca="false">G109 * 1.118</f>
        <v>26.832</v>
      </c>
      <c r="I109" s="40" t="n">
        <v>25</v>
      </c>
      <c r="J109" s="41" t="n">
        <v>25</v>
      </c>
      <c r="K109" s="33" t="n">
        <f aca="false">SUM(I109,-J109)</f>
        <v>0</v>
      </c>
      <c r="L109" s="40" t="n">
        <f aca="false">I109/G109</f>
        <v>1.04166666666667</v>
      </c>
      <c r="M109" s="42" t="s">
        <v>34</v>
      </c>
      <c r="N109" s="43" t="s">
        <v>76</v>
      </c>
    </row>
    <row r="110" customFormat="false" ht="65.8" hidden="false" customHeight="false" outlineLevel="0" collapsed="false">
      <c r="A110" s="22"/>
      <c r="B110" s="23"/>
      <c r="C110" s="23"/>
      <c r="D110" s="39" t="s">
        <v>160</v>
      </c>
      <c r="E110" s="40" t="s">
        <v>161</v>
      </c>
      <c r="F110" s="40" t="s">
        <v>33</v>
      </c>
      <c r="G110" s="40" t="n">
        <v>8</v>
      </c>
      <c r="H110" s="40" t="n">
        <f aca="false">G110 * 1.04</f>
        <v>8.32</v>
      </c>
      <c r="I110" s="40" t="n">
        <v>8</v>
      </c>
      <c r="J110" s="41" t="n">
        <v>8</v>
      </c>
      <c r="K110" s="33" t="n">
        <f aca="false">SUM(I110,-J110)</f>
        <v>0</v>
      </c>
      <c r="L110" s="40" t="n">
        <f aca="false">I110/G110</f>
        <v>1</v>
      </c>
      <c r="M110" s="42" t="s">
        <v>34</v>
      </c>
      <c r="N110" s="43" t="s">
        <v>76</v>
      </c>
    </row>
    <row r="111" customFormat="false" ht="65.8" hidden="false" customHeight="false" outlineLevel="0" collapsed="false">
      <c r="A111" s="22"/>
      <c r="B111" s="23"/>
      <c r="C111" s="23"/>
      <c r="D111" s="39" t="s">
        <v>162</v>
      </c>
      <c r="E111" s="40" t="s">
        <v>163</v>
      </c>
      <c r="F111" s="40" t="s">
        <v>33</v>
      </c>
      <c r="G111" s="40" t="n">
        <v>4</v>
      </c>
      <c r="H111" s="40" t="n">
        <f aca="false">G111 * 1.04</f>
        <v>4.16</v>
      </c>
      <c r="I111" s="40" t="n">
        <v>4</v>
      </c>
      <c r="J111" s="41" t="n">
        <v>4</v>
      </c>
      <c r="K111" s="33" t="n">
        <f aca="false">SUM(I111,-J111)</f>
        <v>0</v>
      </c>
      <c r="L111" s="40" t="n">
        <f aca="false">I111/G111</f>
        <v>1</v>
      </c>
      <c r="M111" s="42" t="s">
        <v>34</v>
      </c>
      <c r="N111" s="43" t="s">
        <v>76</v>
      </c>
    </row>
    <row r="112" customFormat="false" ht="65.8" hidden="false" customHeight="false" outlineLevel="0" collapsed="false">
      <c r="A112" s="22"/>
      <c r="B112" s="23"/>
      <c r="C112" s="23"/>
      <c r="D112" s="39" t="s">
        <v>164</v>
      </c>
      <c r="E112" s="40" t="s">
        <v>165</v>
      </c>
      <c r="F112" s="40" t="s">
        <v>33</v>
      </c>
      <c r="G112" s="40" t="n">
        <v>4</v>
      </c>
      <c r="H112" s="40" t="n">
        <f aca="false">G112 * 1.04</f>
        <v>4.16</v>
      </c>
      <c r="I112" s="40" t="n">
        <v>4</v>
      </c>
      <c r="J112" s="41" t="n">
        <v>4</v>
      </c>
      <c r="K112" s="33" t="n">
        <f aca="false">SUM(I112,-J112)</f>
        <v>0</v>
      </c>
      <c r="L112" s="40" t="n">
        <f aca="false">I112/G112</f>
        <v>1</v>
      </c>
      <c r="M112" s="42" t="s">
        <v>34</v>
      </c>
      <c r="N112" s="43" t="s">
        <v>76</v>
      </c>
    </row>
    <row r="113" customFormat="false" ht="65.8" hidden="false" customHeight="false" outlineLevel="0" collapsed="false">
      <c r="A113" s="22"/>
      <c r="B113" s="23"/>
      <c r="C113" s="23"/>
      <c r="D113" s="39" t="s">
        <v>166</v>
      </c>
      <c r="E113" s="40" t="s">
        <v>167</v>
      </c>
      <c r="F113" s="40" t="s">
        <v>33</v>
      </c>
      <c r="G113" s="40" t="n">
        <v>4</v>
      </c>
      <c r="H113" s="40" t="n">
        <f aca="false">G113 * 1.04</f>
        <v>4.16</v>
      </c>
      <c r="I113" s="40" t="n">
        <v>4</v>
      </c>
      <c r="J113" s="41" t="n">
        <v>4</v>
      </c>
      <c r="K113" s="33" t="n">
        <f aca="false">SUM(I113,-J113)</f>
        <v>0</v>
      </c>
      <c r="L113" s="40" t="n">
        <f aca="false">I113/G113</f>
        <v>1</v>
      </c>
      <c r="M113" s="42" t="s">
        <v>34</v>
      </c>
      <c r="N113" s="43" t="s">
        <v>76</v>
      </c>
    </row>
    <row r="114" customFormat="false" ht="65.8" hidden="false" customHeight="false" outlineLevel="0" collapsed="false">
      <c r="A114" s="22"/>
      <c r="B114" s="23"/>
      <c r="C114" s="23"/>
      <c r="D114" s="39" t="s">
        <v>168</v>
      </c>
      <c r="E114" s="40" t="s">
        <v>169</v>
      </c>
      <c r="F114" s="40" t="s">
        <v>33</v>
      </c>
      <c r="G114" s="40" t="n">
        <v>4</v>
      </c>
      <c r="H114" s="40" t="n">
        <f aca="false">G114 * 1.04</f>
        <v>4.16</v>
      </c>
      <c r="I114" s="40" t="n">
        <v>4</v>
      </c>
      <c r="J114" s="41" t="n">
        <v>4</v>
      </c>
      <c r="K114" s="33" t="n">
        <f aca="false">SUM(I114,-J114)</f>
        <v>0</v>
      </c>
      <c r="L114" s="40" t="n">
        <f aca="false">I114/G114</f>
        <v>1</v>
      </c>
      <c r="M114" s="42" t="s">
        <v>34</v>
      </c>
      <c r="N114" s="43" t="s">
        <v>76</v>
      </c>
    </row>
    <row r="115" customFormat="false" ht="65.8" hidden="false" customHeight="false" outlineLevel="0" collapsed="false">
      <c r="A115" s="22"/>
      <c r="B115" s="23"/>
      <c r="C115" s="23"/>
      <c r="D115" s="39" t="s">
        <v>170</v>
      </c>
      <c r="E115" s="40" t="s">
        <v>171</v>
      </c>
      <c r="F115" s="40" t="s">
        <v>33</v>
      </c>
      <c r="G115" s="40" t="n">
        <v>4</v>
      </c>
      <c r="H115" s="40" t="n">
        <f aca="false">G115 * 1.04</f>
        <v>4.16</v>
      </c>
      <c r="I115" s="40" t="n">
        <v>4</v>
      </c>
      <c r="J115" s="41" t="n">
        <v>4</v>
      </c>
      <c r="K115" s="33" t="n">
        <f aca="false">SUM(I115,-J115)</f>
        <v>0</v>
      </c>
      <c r="L115" s="40" t="n">
        <f aca="false">I115/G115</f>
        <v>1</v>
      </c>
      <c r="M115" s="42" t="s">
        <v>34</v>
      </c>
      <c r="N115" s="43" t="s">
        <v>76</v>
      </c>
    </row>
    <row r="116" customFormat="false" ht="65.8" hidden="false" customHeight="false" outlineLevel="0" collapsed="false">
      <c r="A116" s="22"/>
      <c r="B116" s="23"/>
      <c r="C116" s="23"/>
      <c r="D116" s="39" t="s">
        <v>172</v>
      </c>
      <c r="E116" s="40" t="s">
        <v>173</v>
      </c>
      <c r="F116" s="40" t="s">
        <v>33</v>
      </c>
      <c r="G116" s="40" t="n">
        <v>4</v>
      </c>
      <c r="H116" s="40" t="n">
        <f aca="false">G116 * 1.04</f>
        <v>4.16</v>
      </c>
      <c r="I116" s="40" t="n">
        <v>4</v>
      </c>
      <c r="J116" s="41" t="n">
        <v>4</v>
      </c>
      <c r="K116" s="33" t="n">
        <f aca="false">SUM(I116,-J116)</f>
        <v>0</v>
      </c>
      <c r="L116" s="40" t="n">
        <f aca="false">I116/G116</f>
        <v>1</v>
      </c>
      <c r="M116" s="42" t="s">
        <v>34</v>
      </c>
      <c r="N116" s="43" t="s">
        <v>76</v>
      </c>
    </row>
    <row r="117" customFormat="false" ht="65.8" hidden="false" customHeight="false" outlineLevel="0" collapsed="false">
      <c r="A117" s="22"/>
      <c r="B117" s="23"/>
      <c r="C117" s="23"/>
      <c r="D117" s="39" t="s">
        <v>174</v>
      </c>
      <c r="E117" s="40" t="s">
        <v>175</v>
      </c>
      <c r="F117" s="40" t="s">
        <v>33</v>
      </c>
      <c r="G117" s="40" t="n">
        <v>4</v>
      </c>
      <c r="H117" s="40" t="n">
        <f aca="false">G117 * 1.04</f>
        <v>4.16</v>
      </c>
      <c r="I117" s="40" t="n">
        <v>4</v>
      </c>
      <c r="J117" s="41" t="n">
        <v>4</v>
      </c>
      <c r="K117" s="33" t="n">
        <f aca="false">SUM(I117,-J117)</f>
        <v>0</v>
      </c>
      <c r="L117" s="40" t="n">
        <f aca="false">I117/G117</f>
        <v>1</v>
      </c>
      <c r="M117" s="42" t="s">
        <v>34</v>
      </c>
      <c r="N117" s="43" t="s">
        <v>76</v>
      </c>
    </row>
    <row r="118" customFormat="false" ht="78.3" hidden="false" customHeight="false" outlineLevel="0" collapsed="false">
      <c r="A118" s="22"/>
      <c r="B118" s="23"/>
      <c r="C118" s="23"/>
      <c r="D118" s="39" t="s">
        <v>176</v>
      </c>
      <c r="E118" s="40" t="s">
        <v>177</v>
      </c>
      <c r="F118" s="40" t="s">
        <v>33</v>
      </c>
      <c r="G118" s="40" t="n">
        <v>4</v>
      </c>
      <c r="H118" s="40" t="n">
        <f aca="false">G118 * 1.04</f>
        <v>4.16</v>
      </c>
      <c r="I118" s="40" t="n">
        <v>4</v>
      </c>
      <c r="J118" s="41" t="n">
        <v>4</v>
      </c>
      <c r="K118" s="33" t="n">
        <f aca="false">SUM(I118,-J118)</f>
        <v>0</v>
      </c>
      <c r="L118" s="40" t="n">
        <f aca="false">I118/G118</f>
        <v>1</v>
      </c>
      <c r="M118" s="42" t="s">
        <v>34</v>
      </c>
      <c r="N118" s="43" t="s">
        <v>76</v>
      </c>
    </row>
    <row r="119" customFormat="false" ht="65.8" hidden="false" customHeight="false" outlineLevel="0" collapsed="false">
      <c r="A119" s="22"/>
      <c r="B119" s="23"/>
      <c r="C119" s="23"/>
      <c r="D119" s="39" t="s">
        <v>178</v>
      </c>
      <c r="E119" s="40" t="s">
        <v>179</v>
      </c>
      <c r="F119" s="40" t="s">
        <v>33</v>
      </c>
      <c r="G119" s="40" t="n">
        <v>4</v>
      </c>
      <c r="H119" s="40" t="n">
        <f aca="false">G119 * 1.04</f>
        <v>4.16</v>
      </c>
      <c r="I119" s="40" t="n">
        <v>4</v>
      </c>
      <c r="J119" s="41" t="n">
        <v>4</v>
      </c>
      <c r="K119" s="33" t="n">
        <f aca="false">SUM(I119,-J119)</f>
        <v>0</v>
      </c>
      <c r="L119" s="40" t="n">
        <f aca="false">I119/G119</f>
        <v>1</v>
      </c>
      <c r="M119" s="42" t="s">
        <v>34</v>
      </c>
      <c r="N119" s="43" t="s">
        <v>76</v>
      </c>
    </row>
    <row r="120" customFormat="false" ht="65.8" hidden="false" customHeight="false" outlineLevel="0" collapsed="false">
      <c r="A120" s="22"/>
      <c r="B120" s="23"/>
      <c r="C120" s="23"/>
      <c r="D120" s="39" t="s">
        <v>180</v>
      </c>
      <c r="E120" s="40" t="s">
        <v>181</v>
      </c>
      <c r="F120" s="40" t="s">
        <v>33</v>
      </c>
      <c r="G120" s="40" t="n">
        <v>4</v>
      </c>
      <c r="H120" s="40" t="n">
        <f aca="false">G120 * 1.04</f>
        <v>4.16</v>
      </c>
      <c r="I120" s="40" t="n">
        <v>4</v>
      </c>
      <c r="J120" s="41" t="n">
        <v>4</v>
      </c>
      <c r="K120" s="33" t="n">
        <f aca="false">SUM(I120,-J120)</f>
        <v>0</v>
      </c>
      <c r="L120" s="40" t="n">
        <f aca="false">I120/G120</f>
        <v>1</v>
      </c>
      <c r="M120" s="42" t="s">
        <v>34</v>
      </c>
      <c r="N120" s="43" t="s">
        <v>76</v>
      </c>
    </row>
    <row r="121" customFormat="false" ht="65.8" hidden="false" customHeight="false" outlineLevel="0" collapsed="false">
      <c r="A121" s="22"/>
      <c r="B121" s="23"/>
      <c r="C121" s="23"/>
      <c r="D121" s="39" t="s">
        <v>182</v>
      </c>
      <c r="E121" s="40" t="s">
        <v>183</v>
      </c>
      <c r="F121" s="40" t="s">
        <v>33</v>
      </c>
      <c r="G121" s="40" t="n">
        <v>4</v>
      </c>
      <c r="H121" s="40" t="n">
        <f aca="false">G121 * 1.04</f>
        <v>4.16</v>
      </c>
      <c r="I121" s="40" t="n">
        <v>4</v>
      </c>
      <c r="J121" s="41" t="n">
        <v>4</v>
      </c>
      <c r="K121" s="33" t="n">
        <f aca="false">SUM(I121,-J121)</f>
        <v>0</v>
      </c>
      <c r="L121" s="40" t="n">
        <f aca="false">I121/G121</f>
        <v>1</v>
      </c>
      <c r="M121" s="42" t="s">
        <v>34</v>
      </c>
      <c r="N121" s="43" t="s">
        <v>76</v>
      </c>
    </row>
    <row r="122" customFormat="false" ht="65.8" hidden="false" customHeight="false" outlineLevel="0" collapsed="false">
      <c r="A122" s="22"/>
      <c r="B122" s="23"/>
      <c r="C122" s="23"/>
      <c r="D122" s="39" t="s">
        <v>184</v>
      </c>
      <c r="E122" s="40" t="s">
        <v>185</v>
      </c>
      <c r="F122" s="40" t="s">
        <v>33</v>
      </c>
      <c r="G122" s="40" t="n">
        <v>4</v>
      </c>
      <c r="H122" s="40" t="n">
        <f aca="false">G122 * 1.04</f>
        <v>4.16</v>
      </c>
      <c r="I122" s="40" t="n">
        <v>4</v>
      </c>
      <c r="J122" s="41" t="n">
        <v>4</v>
      </c>
      <c r="K122" s="33" t="n">
        <f aca="false">SUM(I122,-J122)</f>
        <v>0</v>
      </c>
      <c r="L122" s="40" t="n">
        <f aca="false">I122/G122</f>
        <v>1</v>
      </c>
      <c r="M122" s="42" t="s">
        <v>34</v>
      </c>
      <c r="N122" s="43" t="s">
        <v>76</v>
      </c>
    </row>
    <row r="123" customFormat="false" ht="14.15" hidden="false" customHeight="true" outlineLevel="0" collapsed="false">
      <c r="A123" s="22"/>
      <c r="B123" s="23" t="s">
        <v>186</v>
      </c>
      <c r="C123" s="23" t="s">
        <v>187</v>
      </c>
      <c r="D123" s="30" t="s">
        <v>188</v>
      </c>
      <c r="E123" s="23"/>
      <c r="F123" s="23" t="s">
        <v>33</v>
      </c>
      <c r="G123" s="23" t="n">
        <v>4</v>
      </c>
      <c r="H123" s="31" t="n">
        <f aca="false">G123 * 1.118</f>
        <v>4.472</v>
      </c>
      <c r="I123" s="23" t="n">
        <v>4</v>
      </c>
      <c r="J123" s="32" t="n">
        <v>0</v>
      </c>
      <c r="K123" s="33" t="n">
        <f aca="false">SUM(I123,-J123)</f>
        <v>4</v>
      </c>
      <c r="L123" s="34" t="n">
        <f aca="false">I123/G123</f>
        <v>1</v>
      </c>
      <c r="M123" s="35" t="s">
        <v>34</v>
      </c>
      <c r="N123" s="36"/>
    </row>
    <row r="124" customFormat="false" ht="14.15" hidden="false" customHeight="false" outlineLevel="0" collapsed="false">
      <c r="A124" s="22"/>
      <c r="B124" s="23"/>
      <c r="C124" s="23"/>
      <c r="D124" s="30" t="s">
        <v>189</v>
      </c>
      <c r="E124" s="23"/>
      <c r="F124" s="23" t="s">
        <v>33</v>
      </c>
      <c r="G124" s="23" t="n">
        <v>16</v>
      </c>
      <c r="H124" s="31" t="n">
        <f aca="false">G124 * 1.118</f>
        <v>17.888</v>
      </c>
      <c r="I124" s="23" t="n">
        <v>16</v>
      </c>
      <c r="J124" s="32" t="n">
        <v>0</v>
      </c>
      <c r="K124" s="33" t="n">
        <f aca="false">SUM(I124,-J124)</f>
        <v>16</v>
      </c>
      <c r="L124" s="34" t="n">
        <f aca="false">I124/G124</f>
        <v>1</v>
      </c>
      <c r="M124" s="35" t="s">
        <v>34</v>
      </c>
      <c r="N124" s="36"/>
    </row>
    <row r="125" customFormat="false" ht="27.45" hidden="false" customHeight="false" outlineLevel="0" collapsed="false">
      <c r="A125" s="22"/>
      <c r="B125" s="23"/>
      <c r="C125" s="23"/>
      <c r="D125" s="30" t="s">
        <v>190</v>
      </c>
      <c r="E125" s="23"/>
      <c r="F125" s="23" t="s">
        <v>33</v>
      </c>
      <c r="G125" s="23" t="n">
        <v>16</v>
      </c>
      <c r="H125" s="31" t="n">
        <f aca="false">G125 * 1.118</f>
        <v>17.888</v>
      </c>
      <c r="I125" s="23" t="n">
        <v>16</v>
      </c>
      <c r="J125" s="32" t="n">
        <v>0</v>
      </c>
      <c r="K125" s="33" t="n">
        <f aca="false">SUM(I125,-J125)</f>
        <v>16</v>
      </c>
      <c r="L125" s="34" t="n">
        <f aca="false">I125/G125</f>
        <v>1</v>
      </c>
      <c r="M125" s="35" t="s">
        <v>34</v>
      </c>
      <c r="N125" s="36"/>
    </row>
    <row r="126" customFormat="false" ht="14.15" hidden="false" customHeight="true" outlineLevel="0" collapsed="false">
      <c r="A126" s="22"/>
      <c r="B126" s="23" t="s">
        <v>191</v>
      </c>
      <c r="C126" s="23" t="s">
        <v>192</v>
      </c>
      <c r="D126" s="30" t="s">
        <v>193</v>
      </c>
      <c r="E126" s="23"/>
      <c r="F126" s="23" t="s">
        <v>33</v>
      </c>
      <c r="G126" s="23" t="n">
        <v>16</v>
      </c>
      <c r="H126" s="31" t="n">
        <f aca="false">G126 * 1.118</f>
        <v>17.888</v>
      </c>
      <c r="I126" s="23" t="n">
        <v>16</v>
      </c>
      <c r="J126" s="32" t="n">
        <v>0</v>
      </c>
      <c r="K126" s="33" t="n">
        <f aca="false">SUM(I126,-J126)</f>
        <v>16</v>
      </c>
      <c r="L126" s="34" t="n">
        <f aca="false">I126/G126</f>
        <v>1</v>
      </c>
      <c r="M126" s="35" t="s">
        <v>34</v>
      </c>
      <c r="N126" s="36"/>
    </row>
    <row r="127" customFormat="false" ht="65.8" hidden="false" customHeight="false" outlineLevel="0" collapsed="false">
      <c r="A127" s="22"/>
      <c r="B127" s="23"/>
      <c r="C127" s="23"/>
      <c r="D127" s="30" t="s">
        <v>194</v>
      </c>
      <c r="E127" s="23"/>
      <c r="F127" s="23" t="s">
        <v>33</v>
      </c>
      <c r="G127" s="23" t="n">
        <v>8</v>
      </c>
      <c r="H127" s="31" t="n">
        <f aca="false">G127 * 1.118</f>
        <v>8.944</v>
      </c>
      <c r="I127" s="23" t="n">
        <v>8</v>
      </c>
      <c r="J127" s="32" t="n">
        <v>0</v>
      </c>
      <c r="K127" s="33" t="n">
        <f aca="false">SUM(I127,-J127)</f>
        <v>8</v>
      </c>
      <c r="L127" s="34" t="n">
        <f aca="false">I127/G127</f>
        <v>1</v>
      </c>
      <c r="M127" s="35" t="s">
        <v>34</v>
      </c>
      <c r="N127" s="36"/>
    </row>
    <row r="128" customFormat="false" ht="52.45" hidden="false" customHeight="false" outlineLevel="0" collapsed="false">
      <c r="A128" s="22"/>
      <c r="B128" s="23"/>
      <c r="C128" s="23"/>
      <c r="D128" s="30" t="s">
        <v>195</v>
      </c>
      <c r="E128" s="23"/>
      <c r="F128" s="23" t="s">
        <v>33</v>
      </c>
      <c r="G128" s="23" t="n">
        <v>8</v>
      </c>
      <c r="H128" s="31" t="n">
        <f aca="false">G128 * 1.118</f>
        <v>8.944</v>
      </c>
      <c r="I128" s="23" t="n">
        <v>8</v>
      </c>
      <c r="J128" s="32" t="n">
        <v>0</v>
      </c>
      <c r="K128" s="33" t="n">
        <f aca="false">SUM(I128,-J128)</f>
        <v>8</v>
      </c>
      <c r="L128" s="34" t="n">
        <f aca="false">I128/G128</f>
        <v>1</v>
      </c>
      <c r="M128" s="35" t="s">
        <v>34</v>
      </c>
      <c r="N128" s="36"/>
    </row>
    <row r="129" customFormat="false" ht="65.8" hidden="false" customHeight="false" outlineLevel="0" collapsed="false">
      <c r="A129" s="22"/>
      <c r="B129" s="23"/>
      <c r="C129" s="23"/>
      <c r="D129" s="30" t="s">
        <v>196</v>
      </c>
      <c r="E129" s="23"/>
      <c r="F129" s="23" t="s">
        <v>33</v>
      </c>
      <c r="G129" s="23" t="n">
        <v>8</v>
      </c>
      <c r="H129" s="31" t="n">
        <f aca="false">G129 * 1.118</f>
        <v>8.944</v>
      </c>
      <c r="I129" s="23" t="n">
        <v>8</v>
      </c>
      <c r="J129" s="32" t="n">
        <v>0</v>
      </c>
      <c r="K129" s="33" t="n">
        <f aca="false">SUM(I129,-J129)</f>
        <v>8</v>
      </c>
      <c r="L129" s="34" t="n">
        <f aca="false">I129/G129</f>
        <v>1</v>
      </c>
      <c r="M129" s="35" t="s">
        <v>34</v>
      </c>
      <c r="N129" s="36"/>
    </row>
    <row r="130" customFormat="false" ht="65.8" hidden="false" customHeight="false" outlineLevel="0" collapsed="false">
      <c r="A130" s="22"/>
      <c r="B130" s="23"/>
      <c r="C130" s="23"/>
      <c r="D130" s="30" t="s">
        <v>197</v>
      </c>
      <c r="E130" s="23"/>
      <c r="F130" s="23" t="s">
        <v>33</v>
      </c>
      <c r="G130" s="23" t="n">
        <v>8</v>
      </c>
      <c r="H130" s="31" t="n">
        <f aca="false">G130 * 1.118</f>
        <v>8.944</v>
      </c>
      <c r="I130" s="23" t="n">
        <v>8</v>
      </c>
      <c r="J130" s="32" t="n">
        <v>0</v>
      </c>
      <c r="K130" s="33" t="n">
        <f aca="false">SUM(I130,-J130)</f>
        <v>8</v>
      </c>
      <c r="L130" s="34" t="n">
        <f aca="false">I130/G130</f>
        <v>1</v>
      </c>
      <c r="M130" s="35" t="s">
        <v>34</v>
      </c>
      <c r="N130" s="36"/>
    </row>
    <row r="131" customFormat="false" ht="39.95" hidden="false" customHeight="false" outlineLevel="0" collapsed="false">
      <c r="A131" s="22"/>
      <c r="B131" s="23"/>
      <c r="C131" s="23"/>
      <c r="D131" s="30" t="s">
        <v>198</v>
      </c>
      <c r="E131" s="23"/>
      <c r="F131" s="23" t="s">
        <v>33</v>
      </c>
      <c r="G131" s="23" t="n">
        <v>3</v>
      </c>
      <c r="H131" s="31" t="n">
        <f aca="false">G131 * 1.118</f>
        <v>3.354</v>
      </c>
      <c r="I131" s="23" t="n">
        <v>3</v>
      </c>
      <c r="J131" s="32" t="n">
        <v>0</v>
      </c>
      <c r="K131" s="33" t="n">
        <f aca="false">SUM(I131,-J131)</f>
        <v>3</v>
      </c>
      <c r="L131" s="34" t="n">
        <f aca="false">I131/G131</f>
        <v>1</v>
      </c>
      <c r="M131" s="35" t="s">
        <v>34</v>
      </c>
      <c r="N131" s="36"/>
    </row>
    <row r="132" customFormat="false" ht="39.95" hidden="false" customHeight="false" outlineLevel="0" collapsed="false">
      <c r="A132" s="22"/>
      <c r="B132" s="23"/>
      <c r="C132" s="23"/>
      <c r="D132" s="30" t="s">
        <v>199</v>
      </c>
      <c r="E132" s="23"/>
      <c r="F132" s="23" t="s">
        <v>33</v>
      </c>
      <c r="G132" s="23" t="n">
        <v>2</v>
      </c>
      <c r="H132" s="31" t="n">
        <f aca="false">G132 * 1.118</f>
        <v>2.236</v>
      </c>
      <c r="I132" s="23" t="n">
        <v>2</v>
      </c>
      <c r="J132" s="32" t="n">
        <v>0</v>
      </c>
      <c r="K132" s="33" t="n">
        <f aca="false">SUM(I132,-J132)</f>
        <v>2</v>
      </c>
      <c r="L132" s="34" t="n">
        <f aca="false">I132/G132</f>
        <v>1</v>
      </c>
      <c r="M132" s="35" t="s">
        <v>34</v>
      </c>
      <c r="N132" s="36"/>
    </row>
    <row r="133" customFormat="false" ht="52.45" hidden="false" customHeight="true" outlineLevel="0" collapsed="false">
      <c r="A133" s="22"/>
      <c r="B133" s="23" t="s">
        <v>200</v>
      </c>
      <c r="C133" s="23"/>
      <c r="D133" s="51" t="s">
        <v>201</v>
      </c>
      <c r="E133" s="52" t="s">
        <v>202</v>
      </c>
      <c r="F133" s="52" t="s">
        <v>33</v>
      </c>
      <c r="G133" s="52" t="n">
        <v>4</v>
      </c>
      <c r="H133" s="52" t="n">
        <f aca="false">G133 * 1.104</f>
        <v>4.416</v>
      </c>
      <c r="I133" s="52" t="n">
        <v>24</v>
      </c>
      <c r="J133" s="53" t="n">
        <v>4</v>
      </c>
      <c r="K133" s="54" t="n">
        <f aca="false">SUM(I133,-J133)</f>
        <v>20</v>
      </c>
      <c r="L133" s="52" t="n">
        <f aca="false">I133/G133</f>
        <v>6</v>
      </c>
      <c r="M133" s="55" t="s">
        <v>34</v>
      </c>
      <c r="N133" s="56"/>
    </row>
    <row r="134" customFormat="false" ht="27.45" hidden="false" customHeight="false" outlineLevel="0" collapsed="false">
      <c r="A134" s="22"/>
      <c r="B134" s="23"/>
      <c r="C134" s="23"/>
      <c r="D134" s="57" t="s">
        <v>203</v>
      </c>
      <c r="E134" s="23" t="s">
        <v>204</v>
      </c>
      <c r="F134" s="23" t="s">
        <v>33</v>
      </c>
      <c r="G134" s="23" t="n">
        <v>4</v>
      </c>
      <c r="H134" s="31" t="n">
        <f aca="false">G134 * 1.104</f>
        <v>4.416</v>
      </c>
      <c r="I134" s="23" t="n">
        <v>4</v>
      </c>
      <c r="J134" s="32" t="n">
        <v>0</v>
      </c>
      <c r="K134" s="33" t="n">
        <f aca="false">SUM(I134,-J134)</f>
        <v>4</v>
      </c>
      <c r="L134" s="34" t="n">
        <f aca="false">I134/G134</f>
        <v>1</v>
      </c>
      <c r="M134" s="35" t="s">
        <v>34</v>
      </c>
      <c r="N134" s="36"/>
    </row>
    <row r="135" customFormat="false" ht="39.95" hidden="false" customHeight="false" outlineLevel="0" collapsed="false">
      <c r="A135" s="22"/>
      <c r="B135" s="23"/>
      <c r="C135" s="23"/>
      <c r="D135" s="57" t="s">
        <v>205</v>
      </c>
      <c r="E135" s="23" t="s">
        <v>206</v>
      </c>
      <c r="F135" s="23" t="s">
        <v>33</v>
      </c>
      <c r="G135" s="23" t="n">
        <v>4</v>
      </c>
      <c r="H135" s="31" t="n">
        <f aca="false">G135 * 1.104</f>
        <v>4.416</v>
      </c>
      <c r="I135" s="23" t="n">
        <v>4</v>
      </c>
      <c r="J135" s="32" t="n">
        <v>0</v>
      </c>
      <c r="K135" s="33" t="n">
        <f aca="false">SUM(I135,-J135)</f>
        <v>4</v>
      </c>
      <c r="L135" s="34" t="n">
        <f aca="false">I135/G135</f>
        <v>1</v>
      </c>
      <c r="M135" s="35" t="s">
        <v>34</v>
      </c>
      <c r="N135" s="36"/>
    </row>
    <row r="136" customFormat="false" ht="14.15" hidden="false" customHeight="false" outlineLevel="0" collapsed="false">
      <c r="A136" s="22"/>
      <c r="B136" s="23"/>
      <c r="C136" s="23"/>
      <c r="D136" s="58" t="s">
        <v>207</v>
      </c>
      <c r="E136" s="59"/>
      <c r="F136" s="59" t="s">
        <v>33</v>
      </c>
      <c r="G136" s="59" t="n">
        <v>4</v>
      </c>
      <c r="H136" s="59" t="n">
        <f aca="false">G136 * 1.118</f>
        <v>4.472</v>
      </c>
      <c r="I136" s="59" t="n">
        <v>0</v>
      </c>
      <c r="J136" s="60" t="n">
        <v>0</v>
      </c>
      <c r="K136" s="61" t="n">
        <f aca="false">SUM(I136,-J136)</f>
        <v>0</v>
      </c>
      <c r="L136" s="59" t="n">
        <f aca="false">I136/G136</f>
        <v>0</v>
      </c>
      <c r="M136" s="62" t="s">
        <v>34</v>
      </c>
      <c r="N136" s="63"/>
    </row>
    <row r="137" customFormat="false" ht="65.8" hidden="false" customHeight="true" outlineLevel="0" collapsed="false">
      <c r="A137" s="22"/>
      <c r="B137" s="23" t="s">
        <v>208</v>
      </c>
      <c r="C137" s="23"/>
      <c r="D137" s="64" t="s">
        <v>209</v>
      </c>
      <c r="E137" s="65" t="s">
        <v>210</v>
      </c>
      <c r="F137" s="65" t="s">
        <v>33</v>
      </c>
      <c r="G137" s="65" t="n">
        <v>4</v>
      </c>
      <c r="H137" s="65" t="n">
        <f aca="false">G137 * 1.104</f>
        <v>4.416</v>
      </c>
      <c r="I137" s="65" t="n">
        <v>32</v>
      </c>
      <c r="J137" s="66" t="n">
        <v>8</v>
      </c>
      <c r="K137" s="67" t="n">
        <f aca="false">SUM(I137,-J137)</f>
        <v>24</v>
      </c>
      <c r="L137" s="65" t="n">
        <f aca="false">I137/G137</f>
        <v>8</v>
      </c>
      <c r="M137" s="68" t="s">
        <v>34</v>
      </c>
      <c r="N137" s="69"/>
    </row>
    <row r="138" customFormat="false" ht="39.95" hidden="false" customHeight="false" outlineLevel="0" collapsed="false">
      <c r="A138" s="22"/>
      <c r="B138" s="23"/>
      <c r="C138" s="23"/>
      <c r="D138" s="57" t="s">
        <v>211</v>
      </c>
      <c r="E138" s="23" t="s">
        <v>212</v>
      </c>
      <c r="F138" s="23" t="s">
        <v>33</v>
      </c>
      <c r="G138" s="23" t="n">
        <v>4</v>
      </c>
      <c r="H138" s="31" t="n">
        <f aca="false">G138 * 1.104</f>
        <v>4.416</v>
      </c>
      <c r="I138" s="23" t="n">
        <v>24</v>
      </c>
      <c r="J138" s="32" t="n">
        <v>16</v>
      </c>
      <c r="K138" s="33" t="n">
        <f aca="false">SUM(I138,-J138)</f>
        <v>8</v>
      </c>
      <c r="L138" s="34" t="n">
        <f aca="false">I138/G138</f>
        <v>6</v>
      </c>
      <c r="M138" s="35" t="s">
        <v>34</v>
      </c>
      <c r="N138" s="36"/>
    </row>
    <row r="139" customFormat="false" ht="39.95" hidden="false" customHeight="false" outlineLevel="0" collapsed="false">
      <c r="A139" s="22"/>
      <c r="B139" s="23"/>
      <c r="C139" s="23"/>
      <c r="D139" s="51" t="s">
        <v>213</v>
      </c>
      <c r="E139" s="52" t="s">
        <v>214</v>
      </c>
      <c r="F139" s="52" t="s">
        <v>33</v>
      </c>
      <c r="G139" s="52" t="n">
        <v>4</v>
      </c>
      <c r="H139" s="52" t="n">
        <f aca="false">G139 * 1.104</f>
        <v>4.416</v>
      </c>
      <c r="I139" s="52" t="n">
        <v>32</v>
      </c>
      <c r="J139" s="53" t="n">
        <v>0</v>
      </c>
      <c r="K139" s="54" t="n">
        <f aca="false">SUM(I139,-J139)</f>
        <v>32</v>
      </c>
      <c r="L139" s="52" t="n">
        <f aca="false">I139/G139</f>
        <v>8</v>
      </c>
      <c r="M139" s="55" t="s">
        <v>34</v>
      </c>
      <c r="N139" s="56"/>
    </row>
    <row r="140" customFormat="false" ht="64.9" hidden="false" customHeight="true" outlineLevel="0" collapsed="false">
      <c r="A140" s="22"/>
      <c r="B140" s="23" t="s">
        <v>215</v>
      </c>
      <c r="C140" s="23"/>
      <c r="D140" s="30" t="s">
        <v>216</v>
      </c>
      <c r="E140" s="23"/>
      <c r="F140" s="23" t="s">
        <v>33</v>
      </c>
      <c r="G140" s="23" t="n">
        <v>4</v>
      </c>
      <c r="H140" s="31" t="n">
        <f aca="false">G140 * 1.118</f>
        <v>4.472</v>
      </c>
      <c r="I140" s="23" t="n">
        <v>4</v>
      </c>
      <c r="J140" s="32" t="n">
        <v>0</v>
      </c>
      <c r="K140" s="33" t="n">
        <f aca="false">SUM(I140,-J140)</f>
        <v>4</v>
      </c>
      <c r="L140" s="34" t="n">
        <f aca="false">I140/G140</f>
        <v>1</v>
      </c>
      <c r="M140" s="35" t="s">
        <v>34</v>
      </c>
      <c r="N140" s="36"/>
    </row>
    <row r="141" customFormat="false" ht="52.45" hidden="false" customHeight="false" outlineLevel="0" collapsed="false">
      <c r="A141" s="22"/>
      <c r="B141" s="23"/>
      <c r="C141" s="23"/>
      <c r="D141" s="30" t="s">
        <v>217</v>
      </c>
      <c r="E141" s="23"/>
      <c r="F141" s="23" t="s">
        <v>33</v>
      </c>
      <c r="G141" s="23" t="n">
        <v>4</v>
      </c>
      <c r="H141" s="31" t="n">
        <f aca="false">G141 * 1.118</f>
        <v>4.472</v>
      </c>
      <c r="I141" s="23" t="n">
        <v>4</v>
      </c>
      <c r="J141" s="32" t="n">
        <v>0</v>
      </c>
      <c r="K141" s="33" t="n">
        <f aca="false">SUM(I141,-J141)</f>
        <v>4</v>
      </c>
      <c r="L141" s="34" t="n">
        <f aca="false">I141/G141</f>
        <v>1</v>
      </c>
      <c r="M141" s="35" t="s">
        <v>34</v>
      </c>
      <c r="N141" s="36"/>
    </row>
    <row r="142" customFormat="false" ht="14.15" hidden="false" customHeight="true" outlineLevel="0" collapsed="false">
      <c r="A142" s="22"/>
      <c r="B142" s="23" t="s">
        <v>218</v>
      </c>
      <c r="C142" s="23"/>
      <c r="D142" s="30" t="s">
        <v>219</v>
      </c>
      <c r="E142" s="23"/>
      <c r="F142" s="23" t="s">
        <v>33</v>
      </c>
      <c r="G142" s="23" t="n">
        <v>4</v>
      </c>
      <c r="H142" s="31" t="n">
        <f aca="false">G142 * 1.118</f>
        <v>4.472</v>
      </c>
      <c r="I142" s="23" t="n">
        <v>4</v>
      </c>
      <c r="J142" s="32" t="n">
        <v>0</v>
      </c>
      <c r="K142" s="33" t="n">
        <f aca="false">SUM(I142,-J142)</f>
        <v>4</v>
      </c>
      <c r="L142" s="34" t="n">
        <f aca="false">I142/G142</f>
        <v>1</v>
      </c>
      <c r="M142" s="35" t="s">
        <v>34</v>
      </c>
      <c r="N142" s="36"/>
    </row>
    <row r="143" customFormat="false" ht="14.15" hidden="false" customHeight="false" outlineLevel="0" collapsed="false">
      <c r="A143" s="22"/>
      <c r="B143" s="23"/>
      <c r="C143" s="23"/>
      <c r="D143" s="30" t="s">
        <v>220</v>
      </c>
      <c r="E143" s="23"/>
      <c r="F143" s="23" t="s">
        <v>33</v>
      </c>
      <c r="G143" s="23" t="n">
        <v>4</v>
      </c>
      <c r="H143" s="31" t="n">
        <f aca="false">G143 * 1.118</f>
        <v>4.472</v>
      </c>
      <c r="I143" s="23" t="n">
        <v>4</v>
      </c>
      <c r="J143" s="32" t="n">
        <v>0</v>
      </c>
      <c r="K143" s="33" t="n">
        <f aca="false">SUM(I143,-J143)</f>
        <v>4</v>
      </c>
      <c r="L143" s="34" t="n">
        <f aca="false">I143/G143</f>
        <v>1</v>
      </c>
      <c r="M143" s="35" t="s">
        <v>34</v>
      </c>
      <c r="N143" s="36"/>
    </row>
    <row r="144" customFormat="false" ht="14.15" hidden="false" customHeight="false" outlineLevel="0" collapsed="false">
      <c r="A144" s="22"/>
      <c r="B144" s="23"/>
      <c r="C144" s="23"/>
      <c r="D144" s="30" t="s">
        <v>221</v>
      </c>
      <c r="E144" s="23"/>
      <c r="F144" s="23" t="s">
        <v>33</v>
      </c>
      <c r="G144" s="23" t="n">
        <v>4</v>
      </c>
      <c r="H144" s="31" t="n">
        <f aca="false">G144 * 1.118</f>
        <v>4.472</v>
      </c>
      <c r="I144" s="23" t="n">
        <v>4</v>
      </c>
      <c r="J144" s="32" t="n">
        <v>0</v>
      </c>
      <c r="K144" s="33" t="n">
        <f aca="false">SUM(I144,-J144)</f>
        <v>4</v>
      </c>
      <c r="L144" s="34" t="n">
        <f aca="false">I144/G144</f>
        <v>1</v>
      </c>
      <c r="M144" s="35" t="s">
        <v>34</v>
      </c>
      <c r="N144" s="36"/>
    </row>
    <row r="145" customFormat="false" ht="14.15" hidden="false" customHeight="false" outlineLevel="0" collapsed="false">
      <c r="A145" s="22"/>
      <c r="B145" s="23"/>
      <c r="C145" s="23"/>
      <c r="D145" s="30" t="s">
        <v>222</v>
      </c>
      <c r="E145" s="23"/>
      <c r="F145" s="23" t="s">
        <v>33</v>
      </c>
      <c r="G145" s="23" t="n">
        <v>4</v>
      </c>
      <c r="H145" s="31" t="n">
        <f aca="false">G145 * 1.118</f>
        <v>4.472</v>
      </c>
      <c r="I145" s="23" t="n">
        <v>4</v>
      </c>
      <c r="J145" s="32" t="n">
        <v>0</v>
      </c>
      <c r="K145" s="33" t="n">
        <f aca="false">SUM(I145,-J145)</f>
        <v>4</v>
      </c>
      <c r="L145" s="34" t="n">
        <f aca="false">I145/G145</f>
        <v>1</v>
      </c>
      <c r="M145" s="35" t="s">
        <v>34</v>
      </c>
      <c r="N145" s="36"/>
    </row>
    <row r="146" customFormat="false" ht="14.15" hidden="false" customHeight="true" outlineLevel="0" collapsed="false">
      <c r="A146" s="22"/>
      <c r="B146" s="23" t="s">
        <v>223</v>
      </c>
      <c r="C146" s="23"/>
      <c r="D146" s="30" t="s">
        <v>224</v>
      </c>
      <c r="E146" s="23"/>
      <c r="F146" s="23" t="s">
        <v>33</v>
      </c>
      <c r="G146" s="23" t="n">
        <v>4</v>
      </c>
      <c r="H146" s="31" t="n">
        <f aca="false">G146 * 1.118</f>
        <v>4.472</v>
      </c>
      <c r="I146" s="23" t="n">
        <v>4</v>
      </c>
      <c r="J146" s="32" t="n">
        <v>0</v>
      </c>
      <c r="K146" s="33" t="n">
        <f aca="false">SUM(I146,-J146)</f>
        <v>4</v>
      </c>
      <c r="L146" s="34" t="n">
        <f aca="false">I146/G146</f>
        <v>1</v>
      </c>
      <c r="M146" s="35" t="s">
        <v>34</v>
      </c>
      <c r="N146" s="36"/>
    </row>
    <row r="147" customFormat="false" ht="14.15" hidden="false" customHeight="false" outlineLevel="0" collapsed="false">
      <c r="A147" s="22"/>
      <c r="B147" s="23"/>
      <c r="C147" s="23"/>
      <c r="D147" s="30" t="s">
        <v>225</v>
      </c>
      <c r="E147" s="23"/>
      <c r="F147" s="23" t="s">
        <v>33</v>
      </c>
      <c r="G147" s="23" t="n">
        <v>4</v>
      </c>
      <c r="H147" s="31" t="n">
        <f aca="false">G147 * 1.118</f>
        <v>4.472</v>
      </c>
      <c r="I147" s="23" t="n">
        <v>4</v>
      </c>
      <c r="J147" s="32" t="n">
        <v>0</v>
      </c>
      <c r="K147" s="33" t="n">
        <f aca="false">SUM(I147,-J147)</f>
        <v>4</v>
      </c>
      <c r="L147" s="34" t="n">
        <f aca="false">I147/G147</f>
        <v>1</v>
      </c>
      <c r="M147" s="35" t="s">
        <v>34</v>
      </c>
      <c r="N147" s="36"/>
    </row>
    <row r="148" customFormat="false" ht="14.15" hidden="false" customHeight="false" outlineLevel="0" collapsed="false">
      <c r="A148" s="22"/>
      <c r="B148" s="23"/>
      <c r="C148" s="23"/>
      <c r="D148" s="30" t="s">
        <v>226</v>
      </c>
      <c r="E148" s="23"/>
      <c r="F148" s="23" t="s">
        <v>33</v>
      </c>
      <c r="G148" s="23" t="n">
        <v>4</v>
      </c>
      <c r="H148" s="31" t="n">
        <f aca="false">G148 * 1.118</f>
        <v>4.472</v>
      </c>
      <c r="I148" s="23" t="n">
        <v>4</v>
      </c>
      <c r="J148" s="32" t="n">
        <v>0</v>
      </c>
      <c r="K148" s="33" t="n">
        <f aca="false">SUM(I148,-J148)</f>
        <v>4</v>
      </c>
      <c r="L148" s="34" t="n">
        <f aca="false">I148/G148</f>
        <v>1</v>
      </c>
      <c r="M148" s="35" t="s">
        <v>34</v>
      </c>
      <c r="N148" s="36"/>
    </row>
    <row r="149" customFormat="false" ht="14.15" hidden="false" customHeight="false" outlineLevel="0" collapsed="false">
      <c r="A149" s="22"/>
      <c r="B149" s="23"/>
      <c r="C149" s="23"/>
      <c r="D149" s="30" t="s">
        <v>227</v>
      </c>
      <c r="E149" s="23"/>
      <c r="F149" s="23" t="s">
        <v>33</v>
      </c>
      <c r="G149" s="23" t="n">
        <v>4</v>
      </c>
      <c r="H149" s="31" t="n">
        <f aca="false">G149 * 1.118</f>
        <v>4.472</v>
      </c>
      <c r="I149" s="23" t="n">
        <v>4</v>
      </c>
      <c r="J149" s="32" t="n">
        <v>0</v>
      </c>
      <c r="K149" s="33" t="n">
        <f aca="false">SUM(I149,-J149)</f>
        <v>4</v>
      </c>
      <c r="L149" s="34" t="n">
        <f aca="false">I149/G149</f>
        <v>1</v>
      </c>
      <c r="M149" s="35" t="s">
        <v>34</v>
      </c>
      <c r="N149" s="36"/>
    </row>
    <row r="150" customFormat="false" ht="14.15" hidden="false" customHeight="true" outlineLevel="0" collapsed="false">
      <c r="A150" s="22"/>
      <c r="B150" s="23" t="s">
        <v>228</v>
      </c>
      <c r="C150" s="23"/>
      <c r="D150" s="30" t="s">
        <v>229</v>
      </c>
      <c r="E150" s="23"/>
      <c r="F150" s="23" t="s">
        <v>33</v>
      </c>
      <c r="G150" s="23" t="n">
        <v>4</v>
      </c>
      <c r="H150" s="31" t="n">
        <f aca="false">G150 * 1.118</f>
        <v>4.472</v>
      </c>
      <c r="I150" s="23" t="n">
        <v>4</v>
      </c>
      <c r="J150" s="32" t="n">
        <v>0</v>
      </c>
      <c r="K150" s="33" t="n">
        <f aca="false">SUM(I150,-J150)</f>
        <v>4</v>
      </c>
      <c r="L150" s="34" t="n">
        <f aca="false">I150/G150</f>
        <v>1</v>
      </c>
      <c r="M150" s="35" t="s">
        <v>34</v>
      </c>
      <c r="N150" s="36"/>
    </row>
    <row r="151" customFormat="false" ht="14.15" hidden="false" customHeight="false" outlineLevel="0" collapsed="false">
      <c r="A151" s="22"/>
      <c r="B151" s="23"/>
      <c r="C151" s="23"/>
      <c r="D151" s="30" t="s">
        <v>230</v>
      </c>
      <c r="E151" s="23"/>
      <c r="F151" s="23" t="s">
        <v>33</v>
      </c>
      <c r="G151" s="23" t="n">
        <v>4</v>
      </c>
      <c r="H151" s="31" t="n">
        <f aca="false">G151 * 1.118</f>
        <v>4.472</v>
      </c>
      <c r="I151" s="23" t="n">
        <v>4</v>
      </c>
      <c r="J151" s="32" t="n">
        <v>0</v>
      </c>
      <c r="K151" s="33" t="n">
        <f aca="false">SUM(I151,-J151)</f>
        <v>4</v>
      </c>
      <c r="L151" s="34" t="n">
        <f aca="false">I151/G151</f>
        <v>1</v>
      </c>
      <c r="M151" s="35" t="s">
        <v>34</v>
      </c>
      <c r="N151" s="36"/>
    </row>
    <row r="152" customFormat="false" ht="14.15" hidden="false" customHeight="false" outlineLevel="0" collapsed="false">
      <c r="A152" s="22"/>
      <c r="B152" s="23"/>
      <c r="C152" s="23"/>
      <c r="D152" s="30" t="s">
        <v>231</v>
      </c>
      <c r="E152" s="23"/>
      <c r="F152" s="23" t="s">
        <v>33</v>
      </c>
      <c r="G152" s="23" t="n">
        <v>4</v>
      </c>
      <c r="H152" s="31" t="n">
        <f aca="false">G152 * 1.118</f>
        <v>4.472</v>
      </c>
      <c r="I152" s="23" t="n">
        <v>4</v>
      </c>
      <c r="J152" s="32" t="n">
        <v>0</v>
      </c>
      <c r="K152" s="33" t="n">
        <f aca="false">SUM(I152,-J152)</f>
        <v>4</v>
      </c>
      <c r="L152" s="34" t="n">
        <f aca="false">I152/G152</f>
        <v>1</v>
      </c>
      <c r="M152" s="35" t="s">
        <v>34</v>
      </c>
      <c r="N152" s="36"/>
    </row>
    <row r="153" customFormat="false" ht="14.15" hidden="false" customHeight="true" outlineLevel="0" collapsed="false">
      <c r="A153" s="22"/>
      <c r="B153" s="23" t="s">
        <v>232</v>
      </c>
      <c r="C153" s="23" t="s">
        <v>233</v>
      </c>
      <c r="D153" s="70" t="s">
        <v>234</v>
      </c>
      <c r="E153" s="71"/>
      <c r="F153" s="71" t="s">
        <v>33</v>
      </c>
      <c r="G153" s="71" t="n">
        <v>4</v>
      </c>
      <c r="H153" s="72" t="n">
        <f aca="false">G153 * 1.118</f>
        <v>4.472</v>
      </c>
      <c r="I153" s="71" t="n">
        <v>4</v>
      </c>
      <c r="J153" s="73" t="n">
        <v>0</v>
      </c>
      <c r="K153" s="74" t="n">
        <f aca="false">SUM(I153,-J153)</f>
        <v>4</v>
      </c>
      <c r="L153" s="75" t="n">
        <f aca="false">I153/G153</f>
        <v>1</v>
      </c>
      <c r="M153" s="35" t="s">
        <v>34</v>
      </c>
      <c r="N153" s="36"/>
    </row>
    <row r="154" customFormat="false" ht="14.15" hidden="false" customHeight="true" outlineLevel="0" collapsed="false">
      <c r="A154" s="22"/>
      <c r="B154" s="23"/>
      <c r="C154" s="23"/>
      <c r="D154" s="70" t="s">
        <v>235</v>
      </c>
      <c r="E154" s="71"/>
      <c r="F154" s="71" t="s">
        <v>33</v>
      </c>
      <c r="G154" s="71" t="n">
        <v>4</v>
      </c>
      <c r="H154" s="72" t="n">
        <f aca="false">G154 * 1.118</f>
        <v>4.472</v>
      </c>
      <c r="I154" s="71" t="n">
        <v>4</v>
      </c>
      <c r="J154" s="73" t="n">
        <v>0</v>
      </c>
      <c r="K154" s="74" t="n">
        <f aca="false">SUM(I154,-J154)</f>
        <v>4</v>
      </c>
      <c r="L154" s="75" t="n">
        <f aca="false">I154/G154</f>
        <v>1</v>
      </c>
      <c r="M154" s="35" t="s">
        <v>34</v>
      </c>
      <c r="N154" s="36"/>
    </row>
    <row r="155" customFormat="false" ht="14.15" hidden="false" customHeight="true" outlineLevel="0" collapsed="false">
      <c r="A155" s="22"/>
      <c r="B155" s="23"/>
      <c r="C155" s="23"/>
      <c r="D155" s="30" t="s">
        <v>236</v>
      </c>
      <c r="E155" s="23"/>
      <c r="F155" s="23" t="s">
        <v>33</v>
      </c>
      <c r="G155" s="23" t="n">
        <v>4</v>
      </c>
      <c r="H155" s="31" t="n">
        <f aca="false">G155 * 1.118</f>
        <v>4.472</v>
      </c>
      <c r="I155" s="23" t="n">
        <v>4</v>
      </c>
      <c r="J155" s="32" t="n">
        <v>0</v>
      </c>
      <c r="K155" s="33" t="n">
        <f aca="false">SUM(I155,-J155)</f>
        <v>4</v>
      </c>
      <c r="L155" s="34" t="n">
        <f aca="false">I155/G155</f>
        <v>1</v>
      </c>
      <c r="M155" s="35" t="s">
        <v>34</v>
      </c>
      <c r="N155" s="36"/>
    </row>
    <row r="156" customFormat="false" ht="14.15" hidden="false" customHeight="false" outlineLevel="0" collapsed="false">
      <c r="A156" s="22"/>
      <c r="B156" s="23"/>
      <c r="C156" s="23"/>
      <c r="D156" s="30" t="s">
        <v>237</v>
      </c>
      <c r="E156" s="23"/>
      <c r="F156" s="23" t="s">
        <v>33</v>
      </c>
      <c r="G156" s="23" t="n">
        <v>4</v>
      </c>
      <c r="H156" s="31" t="n">
        <f aca="false">G156 * 1.118</f>
        <v>4.472</v>
      </c>
      <c r="I156" s="23" t="n">
        <v>4</v>
      </c>
      <c r="J156" s="32" t="n">
        <v>0</v>
      </c>
      <c r="K156" s="33" t="n">
        <f aca="false">SUM(I156,-J156)</f>
        <v>4</v>
      </c>
      <c r="L156" s="34" t="n">
        <f aca="false">I156/G156</f>
        <v>1</v>
      </c>
      <c r="M156" s="35" t="s">
        <v>34</v>
      </c>
      <c r="N156" s="36"/>
    </row>
    <row r="157" customFormat="false" ht="14.15" hidden="false" customHeight="false" outlineLevel="0" collapsed="false">
      <c r="A157" s="22"/>
      <c r="B157" s="23"/>
      <c r="C157" s="23"/>
      <c r="D157" s="30" t="s">
        <v>238</v>
      </c>
      <c r="E157" s="23"/>
      <c r="F157" s="23" t="s">
        <v>33</v>
      </c>
      <c r="G157" s="23" t="n">
        <v>4</v>
      </c>
      <c r="H157" s="31" t="n">
        <f aca="false">G157 * 1.118</f>
        <v>4.472</v>
      </c>
      <c r="I157" s="23" t="n">
        <v>4</v>
      </c>
      <c r="J157" s="32" t="n">
        <v>0</v>
      </c>
      <c r="K157" s="33" t="n">
        <f aca="false">SUM(I157,-J157)</f>
        <v>4</v>
      </c>
      <c r="L157" s="34" t="n">
        <f aca="false">I157/G157</f>
        <v>1</v>
      </c>
      <c r="M157" s="35" t="s">
        <v>34</v>
      </c>
      <c r="N157" s="36"/>
    </row>
    <row r="158" customFormat="false" ht="14.15" hidden="false" customHeight="true" outlineLevel="0" collapsed="false">
      <c r="A158" s="22"/>
      <c r="B158" s="23" t="s">
        <v>239</v>
      </c>
      <c r="C158" s="23"/>
      <c r="D158" s="30" t="s">
        <v>240</v>
      </c>
      <c r="E158" s="23"/>
      <c r="F158" s="23" t="s">
        <v>33</v>
      </c>
      <c r="G158" s="23" t="n">
        <v>4</v>
      </c>
      <c r="H158" s="31" t="n">
        <f aca="false">G158 * 1.118</f>
        <v>4.472</v>
      </c>
      <c r="I158" s="23" t="n">
        <v>4</v>
      </c>
      <c r="J158" s="32" t="n">
        <v>0</v>
      </c>
      <c r="K158" s="33" t="n">
        <f aca="false">SUM(I158,-J158)</f>
        <v>4</v>
      </c>
      <c r="L158" s="34" t="n">
        <f aca="false">I158/G158</f>
        <v>1</v>
      </c>
      <c r="M158" s="35" t="s">
        <v>34</v>
      </c>
      <c r="N158" s="36"/>
    </row>
    <row r="159" customFormat="false" ht="14.15" hidden="false" customHeight="false" outlineLevel="0" collapsed="false">
      <c r="A159" s="22"/>
      <c r="B159" s="23"/>
      <c r="C159" s="23"/>
      <c r="D159" s="30" t="s">
        <v>241</v>
      </c>
      <c r="E159" s="23"/>
      <c r="F159" s="23" t="s">
        <v>33</v>
      </c>
      <c r="G159" s="23" t="n">
        <v>4</v>
      </c>
      <c r="H159" s="31" t="n">
        <f aca="false">G159 * 1.118</f>
        <v>4.472</v>
      </c>
      <c r="I159" s="23" t="n">
        <v>4</v>
      </c>
      <c r="J159" s="32" t="n">
        <v>0</v>
      </c>
      <c r="K159" s="33" t="n">
        <f aca="false">SUM(I159,-J159)</f>
        <v>4</v>
      </c>
      <c r="L159" s="34" t="n">
        <f aca="false">I159/G159</f>
        <v>1</v>
      </c>
      <c r="M159" s="35" t="s">
        <v>34</v>
      </c>
      <c r="N159" s="36"/>
    </row>
    <row r="160" customFormat="false" ht="14.15" hidden="false" customHeight="false" outlineLevel="0" collapsed="false">
      <c r="A160" s="22"/>
      <c r="B160" s="23"/>
      <c r="C160" s="23"/>
      <c r="D160" s="30" t="s">
        <v>242</v>
      </c>
      <c r="E160" s="23"/>
      <c r="F160" s="23" t="s">
        <v>33</v>
      </c>
      <c r="G160" s="23" t="n">
        <v>4</v>
      </c>
      <c r="H160" s="31" t="n">
        <f aca="false">G160 * 1.118</f>
        <v>4.472</v>
      </c>
      <c r="I160" s="23" t="n">
        <v>4</v>
      </c>
      <c r="J160" s="32" t="n">
        <v>0</v>
      </c>
      <c r="K160" s="33" t="n">
        <f aca="false">SUM(I160,-J160)</f>
        <v>4</v>
      </c>
      <c r="L160" s="34" t="n">
        <f aca="false">I160/G160</f>
        <v>1</v>
      </c>
      <c r="M160" s="35" t="s">
        <v>34</v>
      </c>
      <c r="N160" s="36"/>
    </row>
    <row r="161" customFormat="false" ht="14.15" hidden="false" customHeight="false" outlineLevel="0" collapsed="false">
      <c r="A161" s="22"/>
      <c r="B161" s="23"/>
      <c r="C161" s="23"/>
      <c r="D161" s="30" t="s">
        <v>243</v>
      </c>
      <c r="E161" s="23"/>
      <c r="F161" s="23" t="s">
        <v>33</v>
      </c>
      <c r="G161" s="23" t="n">
        <v>4</v>
      </c>
      <c r="H161" s="31" t="n">
        <f aca="false">G161 * 1.118</f>
        <v>4.472</v>
      </c>
      <c r="I161" s="23" t="n">
        <v>4</v>
      </c>
      <c r="J161" s="32" t="n">
        <v>0</v>
      </c>
      <c r="K161" s="33" t="n">
        <f aca="false">SUM(I161,-J161)</f>
        <v>4</v>
      </c>
      <c r="L161" s="34" t="n">
        <f aca="false">I161/G161</f>
        <v>1</v>
      </c>
      <c r="M161" s="35" t="s">
        <v>34</v>
      </c>
      <c r="N161" s="36"/>
    </row>
    <row r="162" customFormat="false" ht="14.15" hidden="false" customHeight="false" outlineLevel="0" collapsed="false">
      <c r="A162" s="22"/>
      <c r="B162" s="23"/>
      <c r="C162" s="23"/>
      <c r="D162" s="30" t="s">
        <v>244</v>
      </c>
      <c r="E162" s="23"/>
      <c r="F162" s="23" t="s">
        <v>33</v>
      </c>
      <c r="G162" s="23" t="n">
        <v>4</v>
      </c>
      <c r="H162" s="31" t="n">
        <f aca="false">G162 * 1.118</f>
        <v>4.472</v>
      </c>
      <c r="I162" s="23" t="n">
        <v>4</v>
      </c>
      <c r="J162" s="32" t="n">
        <v>0</v>
      </c>
      <c r="K162" s="33" t="n">
        <f aca="false">SUM(I162,-J162)</f>
        <v>4</v>
      </c>
      <c r="L162" s="34" t="n">
        <f aca="false">I162/G162</f>
        <v>1</v>
      </c>
      <c r="M162" s="35" t="s">
        <v>34</v>
      </c>
      <c r="N162" s="36"/>
    </row>
    <row r="163" customFormat="false" ht="14.15" hidden="false" customHeight="false" outlineLevel="0" collapsed="false">
      <c r="A163" s="22"/>
      <c r="B163" s="23"/>
      <c r="C163" s="23"/>
      <c r="D163" s="30" t="s">
        <v>245</v>
      </c>
      <c r="E163" s="23"/>
      <c r="F163" s="23" t="s">
        <v>33</v>
      </c>
      <c r="G163" s="23" t="n">
        <v>4</v>
      </c>
      <c r="H163" s="31" t="n">
        <f aca="false">G163 * 1.118</f>
        <v>4.472</v>
      </c>
      <c r="I163" s="23" t="n">
        <v>4</v>
      </c>
      <c r="J163" s="32" t="n">
        <v>0</v>
      </c>
      <c r="K163" s="33" t="n">
        <f aca="false">SUM(I163,-J163)</f>
        <v>4</v>
      </c>
      <c r="L163" s="34" t="n">
        <f aca="false">I163/G163</f>
        <v>1</v>
      </c>
      <c r="M163" s="35" t="s">
        <v>34</v>
      </c>
      <c r="N163" s="36"/>
    </row>
    <row r="164" customFormat="false" ht="14.15" hidden="false" customHeight="false" outlineLevel="0" collapsed="false">
      <c r="A164" s="22"/>
      <c r="B164" s="23"/>
      <c r="C164" s="23"/>
      <c r="D164" s="30" t="s">
        <v>246</v>
      </c>
      <c r="E164" s="23"/>
      <c r="F164" s="23" t="s">
        <v>33</v>
      </c>
      <c r="G164" s="23" t="n">
        <v>4</v>
      </c>
      <c r="H164" s="31" t="n">
        <f aca="false">G164 * 1.118</f>
        <v>4.472</v>
      </c>
      <c r="I164" s="23" t="n">
        <v>4</v>
      </c>
      <c r="J164" s="32" t="n">
        <v>0</v>
      </c>
      <c r="K164" s="33" t="n">
        <f aca="false">SUM(I164,-J164)</f>
        <v>4</v>
      </c>
      <c r="L164" s="34" t="n">
        <f aca="false">I164/G164</f>
        <v>1</v>
      </c>
      <c r="M164" s="35" t="s">
        <v>34</v>
      </c>
      <c r="N164" s="36"/>
    </row>
    <row r="165" customFormat="false" ht="14.15" hidden="false" customHeight="false" outlineLevel="0" collapsed="false">
      <c r="A165" s="22"/>
      <c r="B165" s="23"/>
      <c r="C165" s="23"/>
      <c r="D165" s="30" t="s">
        <v>247</v>
      </c>
      <c r="E165" s="23"/>
      <c r="F165" s="23" t="s">
        <v>33</v>
      </c>
      <c r="G165" s="23" t="n">
        <v>4</v>
      </c>
      <c r="H165" s="31" t="n">
        <f aca="false">G165 * 1.118</f>
        <v>4.472</v>
      </c>
      <c r="I165" s="23" t="n">
        <v>4</v>
      </c>
      <c r="J165" s="32" t="n">
        <v>0</v>
      </c>
      <c r="K165" s="33" t="n">
        <f aca="false">SUM(I165,-J165)</f>
        <v>4</v>
      </c>
      <c r="L165" s="34" t="n">
        <f aca="false">I165/G165</f>
        <v>1</v>
      </c>
      <c r="M165" s="35" t="s">
        <v>34</v>
      </c>
      <c r="N165" s="36"/>
    </row>
    <row r="166" customFormat="false" ht="14.15" hidden="false" customHeight="false" outlineLevel="0" collapsed="false">
      <c r="A166" s="22"/>
      <c r="B166" s="23"/>
      <c r="C166" s="23"/>
      <c r="D166" s="30" t="s">
        <v>248</v>
      </c>
      <c r="E166" s="23"/>
      <c r="F166" s="23" t="s">
        <v>33</v>
      </c>
      <c r="G166" s="23" t="n">
        <v>4</v>
      </c>
      <c r="H166" s="31" t="n">
        <f aca="false">G166 * 1.118</f>
        <v>4.472</v>
      </c>
      <c r="I166" s="23" t="n">
        <v>4</v>
      </c>
      <c r="J166" s="32" t="n">
        <v>0</v>
      </c>
      <c r="K166" s="33" t="n">
        <f aca="false">SUM(I166,-J166)</f>
        <v>4</v>
      </c>
      <c r="L166" s="34" t="n">
        <f aca="false">I166/G166</f>
        <v>1</v>
      </c>
      <c r="M166" s="35" t="s">
        <v>34</v>
      </c>
      <c r="N166" s="36"/>
    </row>
    <row r="167" customFormat="false" ht="14.15" hidden="false" customHeight="false" outlineLevel="0" collapsed="false">
      <c r="A167" s="22"/>
      <c r="B167" s="23"/>
      <c r="C167" s="23"/>
      <c r="D167" s="30" t="s">
        <v>249</v>
      </c>
      <c r="E167" s="23"/>
      <c r="F167" s="23" t="s">
        <v>33</v>
      </c>
      <c r="G167" s="23" t="n">
        <v>4</v>
      </c>
      <c r="H167" s="31" t="n">
        <f aca="false">G167 * 1.118</f>
        <v>4.472</v>
      </c>
      <c r="I167" s="23" t="n">
        <v>4</v>
      </c>
      <c r="J167" s="32" t="n">
        <v>0</v>
      </c>
      <c r="K167" s="33" t="n">
        <f aca="false">SUM(I167,-J167)</f>
        <v>4</v>
      </c>
      <c r="L167" s="34" t="n">
        <f aca="false">I167/G167</f>
        <v>1</v>
      </c>
      <c r="M167" s="35" t="s">
        <v>34</v>
      </c>
      <c r="N167" s="36"/>
    </row>
    <row r="168" customFormat="false" ht="14.15" hidden="false" customHeight="false" outlineLevel="0" collapsed="false">
      <c r="A168" s="22"/>
      <c r="B168" s="23"/>
      <c r="C168" s="23"/>
      <c r="D168" s="30" t="s">
        <v>250</v>
      </c>
      <c r="E168" s="23"/>
      <c r="F168" s="23" t="s">
        <v>33</v>
      </c>
      <c r="G168" s="23" t="n">
        <v>4</v>
      </c>
      <c r="H168" s="31" t="n">
        <f aca="false">G168 * 1.118</f>
        <v>4.472</v>
      </c>
      <c r="I168" s="23" t="n">
        <v>4</v>
      </c>
      <c r="J168" s="32" t="n">
        <v>0</v>
      </c>
      <c r="K168" s="33" t="n">
        <f aca="false">SUM(I168,-J168)</f>
        <v>4</v>
      </c>
      <c r="L168" s="34" t="n">
        <f aca="false">I168/G168</f>
        <v>1</v>
      </c>
      <c r="M168" s="35" t="s">
        <v>34</v>
      </c>
      <c r="N168" s="36"/>
    </row>
    <row r="169" customFormat="false" ht="14.15" hidden="false" customHeight="false" outlineLevel="0" collapsed="false">
      <c r="A169" s="22"/>
      <c r="B169" s="23"/>
      <c r="C169" s="23"/>
      <c r="D169" s="30" t="s">
        <v>251</v>
      </c>
      <c r="E169" s="23"/>
      <c r="F169" s="23" t="s">
        <v>33</v>
      </c>
      <c r="G169" s="23" t="n">
        <v>4</v>
      </c>
      <c r="H169" s="31" t="n">
        <f aca="false">G169 * 1.118</f>
        <v>4.472</v>
      </c>
      <c r="I169" s="23" t="n">
        <v>4</v>
      </c>
      <c r="J169" s="32" t="n">
        <v>0</v>
      </c>
      <c r="K169" s="33" t="n">
        <f aca="false">SUM(I169,-J169)</f>
        <v>4</v>
      </c>
      <c r="L169" s="34" t="n">
        <f aca="false">I169/G169</f>
        <v>1</v>
      </c>
      <c r="M169" s="35" t="s">
        <v>34</v>
      </c>
      <c r="N169" s="36"/>
    </row>
    <row r="170" customFormat="false" ht="14.15" hidden="false" customHeight="true" outlineLevel="0" collapsed="false">
      <c r="A170" s="22"/>
      <c r="B170" s="23" t="s">
        <v>252</v>
      </c>
      <c r="C170" s="23"/>
      <c r="D170" s="30" t="s">
        <v>253</v>
      </c>
      <c r="E170" s="23"/>
      <c r="F170" s="23" t="s">
        <v>33</v>
      </c>
      <c r="G170" s="23" t="n">
        <v>4</v>
      </c>
      <c r="H170" s="31" t="n">
        <f aca="false">G170 * 1.118</f>
        <v>4.472</v>
      </c>
      <c r="I170" s="23" t="n">
        <v>4</v>
      </c>
      <c r="J170" s="32" t="n">
        <v>0</v>
      </c>
      <c r="K170" s="33" t="n">
        <f aca="false">SUM(I170,-J170)</f>
        <v>4</v>
      </c>
      <c r="L170" s="34" t="n">
        <f aca="false">I170/G170</f>
        <v>1</v>
      </c>
      <c r="M170" s="35" t="s">
        <v>34</v>
      </c>
      <c r="N170" s="36"/>
    </row>
    <row r="171" customFormat="false" ht="14.15" hidden="false" customHeight="false" outlineLevel="0" collapsed="false">
      <c r="A171" s="22"/>
      <c r="B171" s="23"/>
      <c r="C171" s="23"/>
      <c r="D171" s="30" t="s">
        <v>254</v>
      </c>
      <c r="E171" s="23"/>
      <c r="F171" s="23" t="s">
        <v>33</v>
      </c>
      <c r="G171" s="23" t="n">
        <v>4</v>
      </c>
      <c r="H171" s="31" t="n">
        <f aca="false">G171 * 1.118</f>
        <v>4.472</v>
      </c>
      <c r="I171" s="23" t="n">
        <v>4</v>
      </c>
      <c r="J171" s="32" t="n">
        <v>0</v>
      </c>
      <c r="K171" s="33" t="n">
        <f aca="false">SUM(I171,-J171)</f>
        <v>4</v>
      </c>
      <c r="L171" s="34" t="n">
        <f aca="false">I171/G171</f>
        <v>1</v>
      </c>
      <c r="M171" s="35" t="s">
        <v>34</v>
      </c>
      <c r="N171" s="36"/>
    </row>
    <row r="172" customFormat="false" ht="14.15" hidden="false" customHeight="false" outlineLevel="0" collapsed="false">
      <c r="A172" s="22"/>
      <c r="B172" s="23"/>
      <c r="C172" s="23"/>
      <c r="D172" s="30" t="s">
        <v>255</v>
      </c>
      <c r="E172" s="23"/>
      <c r="F172" s="23" t="s">
        <v>33</v>
      </c>
      <c r="G172" s="23" t="n">
        <v>4</v>
      </c>
      <c r="H172" s="31" t="n">
        <f aca="false">G172 * 1.118</f>
        <v>4.472</v>
      </c>
      <c r="I172" s="23" t="n">
        <v>4</v>
      </c>
      <c r="J172" s="32" t="n">
        <v>0</v>
      </c>
      <c r="K172" s="33" t="n">
        <f aca="false">SUM(I172,-J172)</f>
        <v>4</v>
      </c>
      <c r="L172" s="34" t="n">
        <f aca="false">I172/G172</f>
        <v>1</v>
      </c>
      <c r="M172" s="35" t="s">
        <v>34</v>
      </c>
      <c r="N172" s="36"/>
    </row>
    <row r="173" customFormat="false" ht="14.15" hidden="false" customHeight="true" outlineLevel="0" collapsed="false">
      <c r="A173" s="22"/>
      <c r="B173" s="23" t="s">
        <v>256</v>
      </c>
      <c r="C173" s="23"/>
      <c r="D173" s="30" t="s">
        <v>257</v>
      </c>
      <c r="E173" s="23"/>
      <c r="F173" s="23" t="s">
        <v>33</v>
      </c>
      <c r="G173" s="23" t="n">
        <v>4</v>
      </c>
      <c r="H173" s="31" t="n">
        <f aca="false">G173 * 1.118</f>
        <v>4.472</v>
      </c>
      <c r="I173" s="23" t="n">
        <v>4</v>
      </c>
      <c r="J173" s="32" t="n">
        <v>0</v>
      </c>
      <c r="K173" s="33" t="n">
        <f aca="false">SUM(I173,-J173)</f>
        <v>4</v>
      </c>
      <c r="L173" s="34" t="n">
        <f aca="false">I173/G173</f>
        <v>1</v>
      </c>
      <c r="M173" s="35" t="s">
        <v>34</v>
      </c>
      <c r="N173" s="36"/>
    </row>
    <row r="174" customFormat="false" ht="14.15" hidden="false" customHeight="false" outlineLevel="0" collapsed="false">
      <c r="A174" s="22"/>
      <c r="B174" s="23"/>
      <c r="C174" s="23"/>
      <c r="D174" s="30" t="s">
        <v>258</v>
      </c>
      <c r="E174" s="23"/>
      <c r="F174" s="23" t="s">
        <v>33</v>
      </c>
      <c r="G174" s="23" t="n">
        <v>4</v>
      </c>
      <c r="H174" s="31" t="n">
        <f aca="false">G174 * 1.118</f>
        <v>4.472</v>
      </c>
      <c r="I174" s="23" t="n">
        <v>4</v>
      </c>
      <c r="J174" s="32" t="n">
        <v>0</v>
      </c>
      <c r="K174" s="33" t="n">
        <f aca="false">SUM(I174,-J174)</f>
        <v>4</v>
      </c>
      <c r="L174" s="34" t="n">
        <f aca="false">I174/G174</f>
        <v>1</v>
      </c>
      <c r="M174" s="35" t="s">
        <v>34</v>
      </c>
      <c r="N174" s="36"/>
    </row>
    <row r="175" customFormat="false" ht="14.15" hidden="false" customHeight="false" outlineLevel="0" collapsed="false">
      <c r="A175" s="22"/>
      <c r="B175" s="23"/>
      <c r="C175" s="23"/>
      <c r="D175" s="30" t="s">
        <v>259</v>
      </c>
      <c r="E175" s="23"/>
      <c r="F175" s="23" t="s">
        <v>33</v>
      </c>
      <c r="G175" s="23" t="n">
        <v>4</v>
      </c>
      <c r="H175" s="31" t="n">
        <f aca="false">G175 * 1.118</f>
        <v>4.472</v>
      </c>
      <c r="I175" s="23" t="n">
        <v>4</v>
      </c>
      <c r="J175" s="32" t="n">
        <v>0</v>
      </c>
      <c r="K175" s="33" t="n">
        <f aca="false">SUM(I175,-J175)</f>
        <v>4</v>
      </c>
      <c r="L175" s="34" t="n">
        <f aca="false">I175/G175</f>
        <v>1</v>
      </c>
      <c r="M175" s="35" t="s">
        <v>34</v>
      </c>
      <c r="N175" s="36"/>
    </row>
    <row r="176" customFormat="false" ht="14.15" hidden="false" customHeight="false" outlineLevel="0" collapsed="false">
      <c r="A176" s="22"/>
      <c r="B176" s="23"/>
      <c r="C176" s="23"/>
      <c r="D176" s="30" t="s">
        <v>260</v>
      </c>
      <c r="E176" s="23"/>
      <c r="F176" s="23" t="s">
        <v>33</v>
      </c>
      <c r="G176" s="23" t="n">
        <v>4</v>
      </c>
      <c r="H176" s="31" t="n">
        <f aca="false">G176 * 1.118</f>
        <v>4.472</v>
      </c>
      <c r="I176" s="23" t="n">
        <v>4</v>
      </c>
      <c r="J176" s="32" t="n">
        <v>0</v>
      </c>
      <c r="K176" s="33" t="n">
        <f aca="false">SUM(I176,-J176)</f>
        <v>4</v>
      </c>
      <c r="L176" s="34" t="n">
        <f aca="false">I176/G176</f>
        <v>1</v>
      </c>
      <c r="M176" s="35" t="s">
        <v>34</v>
      </c>
      <c r="N176" s="36"/>
    </row>
    <row r="177" customFormat="false" ht="14.15" hidden="false" customHeight="false" outlineLevel="0" collapsed="false">
      <c r="A177" s="22"/>
      <c r="B177" s="23"/>
      <c r="C177" s="23"/>
      <c r="D177" s="30" t="s">
        <v>261</v>
      </c>
      <c r="E177" s="23"/>
      <c r="F177" s="23" t="s">
        <v>33</v>
      </c>
      <c r="G177" s="23" t="n">
        <v>4</v>
      </c>
      <c r="H177" s="31" t="n">
        <f aca="false">G177 * 1.118</f>
        <v>4.472</v>
      </c>
      <c r="I177" s="23" t="n">
        <v>4</v>
      </c>
      <c r="J177" s="32" t="n">
        <v>0</v>
      </c>
      <c r="K177" s="33" t="n">
        <f aca="false">SUM(I177,-J177)</f>
        <v>4</v>
      </c>
      <c r="L177" s="34" t="n">
        <f aca="false">I177/G177</f>
        <v>1</v>
      </c>
      <c r="M177" s="35" t="s">
        <v>34</v>
      </c>
      <c r="N177" s="36"/>
    </row>
    <row r="178" customFormat="false" ht="14.15" hidden="false" customHeight="false" outlineLevel="0" collapsed="false">
      <c r="A178" s="22"/>
      <c r="B178" s="23"/>
      <c r="C178" s="23"/>
      <c r="D178" s="30" t="s">
        <v>262</v>
      </c>
      <c r="E178" s="23"/>
      <c r="F178" s="23" t="s">
        <v>33</v>
      </c>
      <c r="G178" s="23" t="n">
        <v>4</v>
      </c>
      <c r="H178" s="31" t="n">
        <f aca="false">G178 * 1.118</f>
        <v>4.472</v>
      </c>
      <c r="I178" s="23" t="n">
        <v>4</v>
      </c>
      <c r="J178" s="32" t="n">
        <v>0</v>
      </c>
      <c r="K178" s="33" t="n">
        <f aca="false">SUM(I178,-J178)</f>
        <v>4</v>
      </c>
      <c r="L178" s="34" t="n">
        <f aca="false">I178/G178</f>
        <v>1</v>
      </c>
      <c r="M178" s="35" t="s">
        <v>34</v>
      </c>
      <c r="N178" s="36"/>
    </row>
    <row r="179" customFormat="false" ht="14.15" hidden="false" customHeight="false" outlineLevel="0" collapsed="false">
      <c r="A179" s="22"/>
      <c r="B179" s="23"/>
      <c r="C179" s="23"/>
      <c r="D179" s="30" t="s">
        <v>263</v>
      </c>
      <c r="E179" s="23"/>
      <c r="F179" s="23" t="s">
        <v>33</v>
      </c>
      <c r="G179" s="23" t="n">
        <v>4</v>
      </c>
      <c r="H179" s="31" t="n">
        <f aca="false">G179 * 1.118</f>
        <v>4.472</v>
      </c>
      <c r="I179" s="23" t="n">
        <v>4</v>
      </c>
      <c r="J179" s="32" t="n">
        <v>0</v>
      </c>
      <c r="K179" s="33" t="n">
        <f aca="false">SUM(I179,-J179)</f>
        <v>4</v>
      </c>
      <c r="L179" s="34" t="n">
        <f aca="false">I179/G179</f>
        <v>1</v>
      </c>
      <c r="M179" s="35" t="s">
        <v>34</v>
      </c>
      <c r="N179" s="36"/>
    </row>
    <row r="180" customFormat="false" ht="14.15" hidden="false" customHeight="false" outlineLevel="0" collapsed="false">
      <c r="A180" s="22"/>
      <c r="B180" s="23"/>
      <c r="C180" s="23"/>
      <c r="D180" s="30" t="s">
        <v>264</v>
      </c>
      <c r="E180" s="23"/>
      <c r="F180" s="23" t="s">
        <v>33</v>
      </c>
      <c r="G180" s="23" t="n">
        <v>4</v>
      </c>
      <c r="H180" s="31" t="n">
        <f aca="false">G180 * 1.118</f>
        <v>4.472</v>
      </c>
      <c r="I180" s="23" t="n">
        <v>4</v>
      </c>
      <c r="J180" s="32" t="n">
        <v>0</v>
      </c>
      <c r="K180" s="33" t="n">
        <f aca="false">SUM(I180,-J180)</f>
        <v>4</v>
      </c>
      <c r="L180" s="34" t="n">
        <f aca="false">I180/G180</f>
        <v>1</v>
      </c>
      <c r="M180" s="35" t="s">
        <v>34</v>
      </c>
      <c r="N180" s="36"/>
    </row>
    <row r="181" customFormat="false" ht="14.15" hidden="false" customHeight="false" outlineLevel="0" collapsed="false">
      <c r="A181" s="22"/>
      <c r="B181" s="23"/>
      <c r="C181" s="23"/>
      <c r="D181" s="30" t="s">
        <v>265</v>
      </c>
      <c r="E181" s="23"/>
      <c r="F181" s="23" t="s">
        <v>33</v>
      </c>
      <c r="G181" s="23" t="n">
        <v>4</v>
      </c>
      <c r="H181" s="31" t="n">
        <f aca="false">G181 * 1.118</f>
        <v>4.472</v>
      </c>
      <c r="I181" s="23" t="n">
        <v>4</v>
      </c>
      <c r="J181" s="32" t="n">
        <v>0</v>
      </c>
      <c r="K181" s="33" t="n">
        <f aca="false">SUM(I181,-J181)</f>
        <v>4</v>
      </c>
      <c r="L181" s="34" t="n">
        <f aca="false">I181/G181</f>
        <v>1</v>
      </c>
      <c r="M181" s="35" t="s">
        <v>34</v>
      </c>
      <c r="N181" s="36"/>
    </row>
    <row r="182" customFormat="false" ht="14.15" hidden="false" customHeight="false" outlineLevel="0" collapsed="false">
      <c r="A182" s="22"/>
      <c r="B182" s="23"/>
      <c r="C182" s="23"/>
      <c r="D182" s="30" t="s">
        <v>266</v>
      </c>
      <c r="E182" s="23"/>
      <c r="F182" s="23" t="s">
        <v>33</v>
      </c>
      <c r="G182" s="23" t="n">
        <v>4</v>
      </c>
      <c r="H182" s="31" t="n">
        <f aca="false">G182 * 1.118</f>
        <v>4.472</v>
      </c>
      <c r="I182" s="23" t="n">
        <v>4</v>
      </c>
      <c r="J182" s="32" t="n">
        <v>0</v>
      </c>
      <c r="K182" s="33" t="n">
        <f aca="false">SUM(I182,-J182)</f>
        <v>4</v>
      </c>
      <c r="L182" s="34" t="n">
        <f aca="false">I182/G182</f>
        <v>1</v>
      </c>
      <c r="M182" s="35" t="s">
        <v>34</v>
      </c>
      <c r="N182" s="36"/>
    </row>
    <row r="183" customFormat="false" ht="14.15" hidden="false" customHeight="false" outlineLevel="0" collapsed="false">
      <c r="A183" s="22"/>
      <c r="B183" s="23"/>
      <c r="C183" s="23"/>
      <c r="D183" s="30" t="s">
        <v>267</v>
      </c>
      <c r="E183" s="23"/>
      <c r="F183" s="23" t="s">
        <v>33</v>
      </c>
      <c r="G183" s="23" t="n">
        <v>4</v>
      </c>
      <c r="H183" s="31" t="n">
        <f aca="false">G183 * 1.118</f>
        <v>4.472</v>
      </c>
      <c r="I183" s="23" t="n">
        <v>4</v>
      </c>
      <c r="J183" s="32" t="n">
        <v>0</v>
      </c>
      <c r="K183" s="33" t="n">
        <f aca="false">SUM(I183,-J183)</f>
        <v>4</v>
      </c>
      <c r="L183" s="34" t="n">
        <f aca="false">I183/G183</f>
        <v>1</v>
      </c>
      <c r="M183" s="35" t="s">
        <v>34</v>
      </c>
      <c r="N183" s="36"/>
    </row>
    <row r="184" customFormat="false" ht="14.15" hidden="false" customHeight="false" outlineLevel="0" collapsed="false">
      <c r="A184" s="22"/>
      <c r="B184" s="23"/>
      <c r="C184" s="23"/>
      <c r="D184" s="30" t="s">
        <v>268</v>
      </c>
      <c r="E184" s="23"/>
      <c r="F184" s="23" t="s">
        <v>33</v>
      </c>
      <c r="G184" s="23" t="n">
        <v>4</v>
      </c>
      <c r="H184" s="31" t="n">
        <f aca="false">G184 * 1.118</f>
        <v>4.472</v>
      </c>
      <c r="I184" s="23" t="n">
        <v>4</v>
      </c>
      <c r="J184" s="32" t="n">
        <v>0</v>
      </c>
      <c r="K184" s="33" t="n">
        <f aca="false">SUM(I184,-J184)</f>
        <v>4</v>
      </c>
      <c r="L184" s="34" t="n">
        <f aca="false">I184/G184</f>
        <v>1</v>
      </c>
      <c r="M184" s="35" t="s">
        <v>34</v>
      </c>
      <c r="N184" s="36"/>
    </row>
    <row r="185" customFormat="false" ht="77.6" hidden="false" customHeight="true" outlineLevel="0" collapsed="false">
      <c r="A185" s="22"/>
      <c r="B185" s="23" t="s">
        <v>269</v>
      </c>
      <c r="C185" s="23"/>
      <c r="D185" s="30" t="s">
        <v>270</v>
      </c>
      <c r="E185" s="23"/>
      <c r="F185" s="23" t="s">
        <v>33</v>
      </c>
      <c r="G185" s="23" t="n">
        <v>4</v>
      </c>
      <c r="H185" s="31" t="n">
        <f aca="false">G185 * 1.118</f>
        <v>4.472</v>
      </c>
      <c r="I185" s="23" t="n">
        <v>4</v>
      </c>
      <c r="J185" s="32" t="n">
        <v>0</v>
      </c>
      <c r="K185" s="33" t="n">
        <f aca="false">SUM(I185,-J185)</f>
        <v>4</v>
      </c>
      <c r="L185" s="34" t="n">
        <f aca="false">I185/G185</f>
        <v>1</v>
      </c>
      <c r="M185" s="35" t="s">
        <v>34</v>
      </c>
      <c r="N185" s="36"/>
    </row>
    <row r="186" customFormat="false" ht="39.95" hidden="false" customHeight="false" outlineLevel="0" collapsed="false">
      <c r="A186" s="22"/>
      <c r="B186" s="23"/>
      <c r="C186" s="23"/>
      <c r="D186" s="30" t="s">
        <v>271</v>
      </c>
      <c r="E186" s="23"/>
      <c r="F186" s="23" t="s">
        <v>33</v>
      </c>
      <c r="G186" s="23" t="n">
        <v>4</v>
      </c>
      <c r="H186" s="31" t="n">
        <f aca="false">G186 * 1.118</f>
        <v>4.472</v>
      </c>
      <c r="I186" s="23" t="n">
        <v>4</v>
      </c>
      <c r="J186" s="32" t="n">
        <v>0</v>
      </c>
      <c r="K186" s="33" t="n">
        <f aca="false">SUM(I186,-J186)</f>
        <v>4</v>
      </c>
      <c r="L186" s="34" t="n">
        <f aca="false">I186/G186</f>
        <v>1</v>
      </c>
      <c r="M186" s="35" t="s">
        <v>34</v>
      </c>
      <c r="N186" s="36"/>
    </row>
    <row r="187" customFormat="false" ht="27.45" hidden="false" customHeight="false" outlineLevel="0" collapsed="false">
      <c r="A187" s="22"/>
      <c r="B187" s="23"/>
      <c r="C187" s="23"/>
      <c r="D187" s="30" t="s">
        <v>272</v>
      </c>
      <c r="E187" s="23"/>
      <c r="F187" s="23" t="s">
        <v>33</v>
      </c>
      <c r="G187" s="23" t="n">
        <v>4</v>
      </c>
      <c r="H187" s="31" t="n">
        <f aca="false">G187 * 1.118</f>
        <v>4.472</v>
      </c>
      <c r="I187" s="23" t="n">
        <v>4</v>
      </c>
      <c r="J187" s="32" t="n">
        <v>0</v>
      </c>
      <c r="K187" s="33" t="n">
        <f aca="false">SUM(I187,-J187)</f>
        <v>4</v>
      </c>
      <c r="L187" s="34" t="n">
        <f aca="false">I187/G187</f>
        <v>1</v>
      </c>
      <c r="M187" s="35" t="s">
        <v>34</v>
      </c>
      <c r="N187" s="36"/>
    </row>
    <row r="188" customFormat="false" ht="27.45" hidden="false" customHeight="false" outlineLevel="0" collapsed="false">
      <c r="A188" s="22"/>
      <c r="B188" s="23"/>
      <c r="C188" s="23"/>
      <c r="D188" s="30" t="s">
        <v>273</v>
      </c>
      <c r="E188" s="23"/>
      <c r="F188" s="23" t="s">
        <v>33</v>
      </c>
      <c r="G188" s="23" t="n">
        <v>4</v>
      </c>
      <c r="H188" s="31" t="n">
        <f aca="false">G188 * 1.118</f>
        <v>4.472</v>
      </c>
      <c r="I188" s="23" t="n">
        <v>4</v>
      </c>
      <c r="J188" s="32" t="n">
        <v>0</v>
      </c>
      <c r="K188" s="33" t="n">
        <f aca="false">SUM(I188,-J188)</f>
        <v>4</v>
      </c>
      <c r="L188" s="34" t="n">
        <f aca="false">I188/G188</f>
        <v>1</v>
      </c>
      <c r="M188" s="35" t="s">
        <v>34</v>
      </c>
      <c r="N188" s="36"/>
    </row>
    <row r="189" customFormat="false" ht="52.2" hidden="false" customHeight="true" outlineLevel="0" collapsed="false">
      <c r="A189" s="22"/>
      <c r="B189" s="23" t="s">
        <v>274</v>
      </c>
      <c r="C189" s="23"/>
      <c r="D189" s="30" t="s">
        <v>275</v>
      </c>
      <c r="E189" s="23"/>
      <c r="F189" s="23" t="s">
        <v>33</v>
      </c>
      <c r="G189" s="23" t="n">
        <v>16</v>
      </c>
      <c r="H189" s="31" t="n">
        <f aca="false">G189 * 1.118</f>
        <v>17.888</v>
      </c>
      <c r="I189" s="23" t="n">
        <v>16</v>
      </c>
      <c r="J189" s="32" t="n">
        <v>0</v>
      </c>
      <c r="K189" s="33" t="n">
        <f aca="false">SUM(I189,-J189)</f>
        <v>16</v>
      </c>
      <c r="L189" s="34" t="n">
        <f aca="false">I189/G189</f>
        <v>1</v>
      </c>
      <c r="M189" s="35" t="s">
        <v>34</v>
      </c>
      <c r="N189" s="36"/>
    </row>
    <row r="190" customFormat="false" ht="78.3" hidden="false" customHeight="false" outlineLevel="0" collapsed="false">
      <c r="A190" s="22"/>
      <c r="B190" s="23"/>
      <c r="C190" s="23"/>
      <c r="D190" s="30" t="s">
        <v>276</v>
      </c>
      <c r="E190" s="23"/>
      <c r="F190" s="23" t="s">
        <v>33</v>
      </c>
      <c r="G190" s="23" t="n">
        <v>24</v>
      </c>
      <c r="H190" s="31" t="n">
        <f aca="false">G190 * 1.118</f>
        <v>26.832</v>
      </c>
      <c r="I190" s="23" t="n">
        <v>24</v>
      </c>
      <c r="J190" s="32" t="n">
        <v>0</v>
      </c>
      <c r="K190" s="33" t="n">
        <f aca="false">SUM(I190,-J190)</f>
        <v>24</v>
      </c>
      <c r="L190" s="34" t="n">
        <f aca="false">I190/G190</f>
        <v>1</v>
      </c>
      <c r="M190" s="35" t="s">
        <v>34</v>
      </c>
      <c r="N190" s="36"/>
    </row>
    <row r="191" customFormat="false" ht="27.45" hidden="false" customHeight="false" outlineLevel="0" collapsed="false">
      <c r="A191" s="22"/>
      <c r="B191" s="23"/>
      <c r="C191" s="23"/>
      <c r="D191" s="30" t="s">
        <v>277</v>
      </c>
      <c r="E191" s="23"/>
      <c r="F191" s="23" t="s">
        <v>33</v>
      </c>
      <c r="G191" s="23" t="n">
        <v>16</v>
      </c>
      <c r="H191" s="31" t="n">
        <f aca="false">G191 * 1.118</f>
        <v>17.888</v>
      </c>
      <c r="I191" s="23" t="n">
        <v>16</v>
      </c>
      <c r="J191" s="32" t="n">
        <v>0</v>
      </c>
      <c r="K191" s="33" t="n">
        <f aca="false">SUM(I191,-J191)</f>
        <v>16</v>
      </c>
      <c r="L191" s="34" t="n">
        <f aca="false">I191/G191</f>
        <v>1</v>
      </c>
      <c r="M191" s="35" t="s">
        <v>34</v>
      </c>
      <c r="N191" s="36"/>
    </row>
    <row r="192" customFormat="false" ht="52.2" hidden="false" customHeight="true" outlineLevel="0" collapsed="false">
      <c r="A192" s="22"/>
      <c r="B192" s="23" t="s">
        <v>278</v>
      </c>
      <c r="C192" s="23"/>
      <c r="D192" s="30" t="s">
        <v>279</v>
      </c>
      <c r="E192" s="23"/>
      <c r="F192" s="23" t="s">
        <v>33</v>
      </c>
      <c r="G192" s="23" t="n">
        <v>16</v>
      </c>
      <c r="H192" s="31" t="n">
        <f aca="false">G192 * 1.118</f>
        <v>17.888</v>
      </c>
      <c r="I192" s="23" t="n">
        <v>16</v>
      </c>
      <c r="J192" s="32" t="n">
        <v>0</v>
      </c>
      <c r="K192" s="33" t="n">
        <f aca="false">SUM(I192,-J192)</f>
        <v>16</v>
      </c>
      <c r="L192" s="34" t="n">
        <f aca="false">I192/G192</f>
        <v>1</v>
      </c>
      <c r="M192" s="35" t="s">
        <v>34</v>
      </c>
      <c r="N192" s="36"/>
    </row>
    <row r="193" customFormat="false" ht="65.8" hidden="false" customHeight="false" outlineLevel="0" collapsed="false">
      <c r="A193" s="22"/>
      <c r="B193" s="23"/>
      <c r="C193" s="23"/>
      <c r="D193" s="30" t="s">
        <v>280</v>
      </c>
      <c r="E193" s="23"/>
      <c r="F193" s="23" t="s">
        <v>33</v>
      </c>
      <c r="G193" s="23" t="n">
        <v>16</v>
      </c>
      <c r="H193" s="31" t="n">
        <f aca="false">G193 * 1.118</f>
        <v>17.888</v>
      </c>
      <c r="I193" s="23" t="n">
        <v>16</v>
      </c>
      <c r="J193" s="32" t="n">
        <v>0</v>
      </c>
      <c r="K193" s="33" t="n">
        <f aca="false">SUM(I193,-J193)</f>
        <v>16</v>
      </c>
      <c r="L193" s="34" t="n">
        <f aca="false">I193/G193</f>
        <v>1</v>
      </c>
      <c r="M193" s="35" t="s">
        <v>34</v>
      </c>
      <c r="N193" s="36"/>
    </row>
    <row r="194" customFormat="false" ht="52.45" hidden="false" customHeight="false" outlineLevel="0" collapsed="false">
      <c r="A194" s="22"/>
      <c r="B194" s="23"/>
      <c r="C194" s="23"/>
      <c r="D194" s="30" t="s">
        <v>281</v>
      </c>
      <c r="E194" s="23"/>
      <c r="F194" s="23" t="s">
        <v>33</v>
      </c>
      <c r="G194" s="23" t="n">
        <v>16</v>
      </c>
      <c r="H194" s="31" t="n">
        <f aca="false">G194 * 1.118</f>
        <v>17.888</v>
      </c>
      <c r="I194" s="23" t="n">
        <v>16</v>
      </c>
      <c r="J194" s="32" t="n">
        <v>0</v>
      </c>
      <c r="K194" s="33" t="n">
        <f aca="false">SUM(I194,-J194)</f>
        <v>16</v>
      </c>
      <c r="L194" s="34" t="n">
        <f aca="false">I194/G194</f>
        <v>1</v>
      </c>
      <c r="M194" s="35" t="s">
        <v>34</v>
      </c>
      <c r="N194" s="36"/>
    </row>
    <row r="195" customFormat="false" ht="52.45" hidden="false" customHeight="false" outlineLevel="0" collapsed="false">
      <c r="A195" s="22"/>
      <c r="B195" s="23"/>
      <c r="C195" s="23"/>
      <c r="D195" s="30" t="s">
        <v>282</v>
      </c>
      <c r="E195" s="23"/>
      <c r="F195" s="23" t="s">
        <v>33</v>
      </c>
      <c r="G195" s="23" t="n">
        <v>4</v>
      </c>
      <c r="H195" s="31" t="n">
        <f aca="false">G195 * 1.118</f>
        <v>4.472</v>
      </c>
      <c r="I195" s="23" t="n">
        <v>4</v>
      </c>
      <c r="J195" s="32" t="n">
        <v>0</v>
      </c>
      <c r="K195" s="33" t="n">
        <f aca="false">SUM(I195,-J195)</f>
        <v>4</v>
      </c>
      <c r="L195" s="34" t="n">
        <f aca="false">I195/G195</f>
        <v>1</v>
      </c>
      <c r="M195" s="35" t="s">
        <v>34</v>
      </c>
      <c r="N195" s="36"/>
    </row>
    <row r="196" customFormat="false" ht="52.2" hidden="false" customHeight="true" outlineLevel="0" collapsed="false">
      <c r="A196" s="22"/>
      <c r="B196" s="23" t="s">
        <v>283</v>
      </c>
      <c r="C196" s="23"/>
      <c r="D196" s="30" t="s">
        <v>284</v>
      </c>
      <c r="E196" s="23"/>
      <c r="F196" s="23" t="s">
        <v>33</v>
      </c>
      <c r="G196" s="23" t="n">
        <v>4</v>
      </c>
      <c r="H196" s="31" t="n">
        <f aca="false">G196 * 1.118</f>
        <v>4.472</v>
      </c>
      <c r="I196" s="23" t="n">
        <v>4</v>
      </c>
      <c r="J196" s="32" t="n">
        <v>0</v>
      </c>
      <c r="K196" s="33" t="n">
        <f aca="false">SUM(I196,-J196)</f>
        <v>4</v>
      </c>
      <c r="L196" s="34" t="n">
        <f aca="false">I196/G196</f>
        <v>1</v>
      </c>
      <c r="M196" s="35" t="s">
        <v>34</v>
      </c>
      <c r="N196" s="36"/>
    </row>
    <row r="197" customFormat="false" ht="78.3" hidden="false" customHeight="false" outlineLevel="0" collapsed="false">
      <c r="A197" s="22"/>
      <c r="B197" s="23"/>
      <c r="C197" s="23"/>
      <c r="D197" s="30" t="s">
        <v>285</v>
      </c>
      <c r="E197" s="23"/>
      <c r="F197" s="23" t="s">
        <v>33</v>
      </c>
      <c r="G197" s="23" t="n">
        <v>4</v>
      </c>
      <c r="H197" s="31" t="n">
        <f aca="false">G197 * 1.118</f>
        <v>4.472</v>
      </c>
      <c r="I197" s="23" t="n">
        <v>4</v>
      </c>
      <c r="J197" s="32" t="n">
        <v>0</v>
      </c>
      <c r="K197" s="33" t="n">
        <f aca="false">SUM(I197,-J197)</f>
        <v>4</v>
      </c>
      <c r="L197" s="34" t="n">
        <f aca="false">I197/G197</f>
        <v>1</v>
      </c>
      <c r="M197" s="35" t="s">
        <v>34</v>
      </c>
      <c r="N197" s="36"/>
    </row>
    <row r="198" customFormat="false" ht="27.45" hidden="false" customHeight="false" outlineLevel="0" collapsed="false">
      <c r="A198" s="22"/>
      <c r="B198" s="23"/>
      <c r="C198" s="23"/>
      <c r="D198" s="30" t="s">
        <v>286</v>
      </c>
      <c r="E198" s="23"/>
      <c r="F198" s="23" t="s">
        <v>33</v>
      </c>
      <c r="G198" s="23" t="n">
        <v>4</v>
      </c>
      <c r="H198" s="31" t="n">
        <f aca="false">G198 * 1.118</f>
        <v>4.472</v>
      </c>
      <c r="I198" s="23" t="n">
        <v>4</v>
      </c>
      <c r="J198" s="32" t="n">
        <v>0</v>
      </c>
      <c r="K198" s="33" t="n">
        <f aca="false">SUM(I198,-J198)</f>
        <v>4</v>
      </c>
      <c r="L198" s="34" t="n">
        <f aca="false">I198/G198</f>
        <v>1</v>
      </c>
      <c r="M198" s="35" t="s">
        <v>34</v>
      </c>
      <c r="N198" s="36"/>
    </row>
    <row r="199" customFormat="false" ht="27.45" hidden="false" customHeight="false" outlineLevel="0" collapsed="false">
      <c r="A199" s="22"/>
      <c r="B199" s="23" t="s">
        <v>287</v>
      </c>
      <c r="C199" s="76"/>
      <c r="D199" s="30" t="s">
        <v>288</v>
      </c>
      <c r="E199" s="23"/>
      <c r="F199" s="23" t="s">
        <v>33</v>
      </c>
      <c r="G199" s="23" t="n">
        <v>40</v>
      </c>
      <c r="H199" s="31" t="n">
        <f aca="false">G199 * 1.118</f>
        <v>44.72</v>
      </c>
      <c r="I199" s="23" t="n">
        <v>40</v>
      </c>
      <c r="J199" s="32" t="n">
        <v>0</v>
      </c>
      <c r="K199" s="33" t="n">
        <f aca="false">SUM(I199,-J199)</f>
        <v>40</v>
      </c>
      <c r="L199" s="34" t="n">
        <f aca="false">I199/G199</f>
        <v>1</v>
      </c>
      <c r="M199" s="35" t="s">
        <v>34</v>
      </c>
      <c r="N199" s="36"/>
    </row>
    <row r="200" customFormat="false" ht="14.15" hidden="false" customHeight="true" outlineLevel="0" collapsed="false">
      <c r="A200" s="22"/>
      <c r="B200" s="23" t="s">
        <v>289</v>
      </c>
      <c r="C200" s="23"/>
      <c r="D200" s="30" t="s">
        <v>290</v>
      </c>
      <c r="E200" s="23"/>
      <c r="F200" s="23" t="s">
        <v>33</v>
      </c>
      <c r="G200" s="23" t="n">
        <v>4</v>
      </c>
      <c r="H200" s="31" t="n">
        <f aca="false">G200 * 1.118</f>
        <v>4.472</v>
      </c>
      <c r="I200" s="23" t="n">
        <v>4</v>
      </c>
      <c r="J200" s="32" t="n">
        <v>0</v>
      </c>
      <c r="K200" s="33" t="n">
        <f aca="false">SUM(I200,-J200)</f>
        <v>4</v>
      </c>
      <c r="L200" s="34" t="n">
        <f aca="false">I200/G200</f>
        <v>1</v>
      </c>
      <c r="M200" s="35" t="s">
        <v>34</v>
      </c>
      <c r="N200" s="36"/>
    </row>
    <row r="201" customFormat="false" ht="14.15" hidden="false" customHeight="false" outlineLevel="0" collapsed="false">
      <c r="A201" s="22"/>
      <c r="B201" s="23"/>
      <c r="C201" s="23"/>
      <c r="D201" s="30" t="s">
        <v>291</v>
      </c>
      <c r="E201" s="23"/>
      <c r="F201" s="23" t="s">
        <v>33</v>
      </c>
      <c r="G201" s="23" t="n">
        <v>4</v>
      </c>
      <c r="H201" s="31" t="n">
        <f aca="false">G201 * 1.118</f>
        <v>4.472</v>
      </c>
      <c r="I201" s="23" t="n">
        <v>4</v>
      </c>
      <c r="J201" s="32" t="n">
        <v>0</v>
      </c>
      <c r="K201" s="33" t="n">
        <f aca="false">SUM(I201,-J201)</f>
        <v>4</v>
      </c>
      <c r="L201" s="34" t="n">
        <f aca="false">I201/G201</f>
        <v>1</v>
      </c>
      <c r="M201" s="35" t="s">
        <v>34</v>
      </c>
      <c r="N201" s="36"/>
    </row>
    <row r="202" customFormat="false" ht="14.15" hidden="false" customHeight="true" outlineLevel="0" collapsed="false">
      <c r="A202" s="22"/>
      <c r="B202" s="23" t="s">
        <v>292</v>
      </c>
      <c r="C202" s="23"/>
      <c r="D202" s="30" t="s">
        <v>293</v>
      </c>
      <c r="E202" s="23"/>
      <c r="F202" s="23" t="s">
        <v>33</v>
      </c>
      <c r="G202" s="23" t="n">
        <v>4</v>
      </c>
      <c r="H202" s="31" t="n">
        <f aca="false">G202 * 1.118</f>
        <v>4.472</v>
      </c>
      <c r="I202" s="23" t="n">
        <v>4</v>
      </c>
      <c r="J202" s="32" t="n">
        <v>0</v>
      </c>
      <c r="K202" s="33" t="n">
        <f aca="false">SUM(I202,-J202)</f>
        <v>4</v>
      </c>
      <c r="L202" s="34" t="n">
        <f aca="false">I202/G202</f>
        <v>1</v>
      </c>
      <c r="M202" s="35" t="s">
        <v>34</v>
      </c>
      <c r="N202" s="36"/>
    </row>
    <row r="203" customFormat="false" ht="14.15" hidden="false" customHeight="false" outlineLevel="0" collapsed="false">
      <c r="A203" s="22"/>
      <c r="B203" s="23"/>
      <c r="C203" s="23"/>
      <c r="D203" s="30" t="s">
        <v>294</v>
      </c>
      <c r="E203" s="23"/>
      <c r="F203" s="23" t="s">
        <v>33</v>
      </c>
      <c r="G203" s="23" t="n">
        <v>4</v>
      </c>
      <c r="H203" s="31" t="n">
        <f aca="false">G203 * 1.118</f>
        <v>4.472</v>
      </c>
      <c r="I203" s="23" t="n">
        <v>4</v>
      </c>
      <c r="J203" s="32" t="n">
        <v>0</v>
      </c>
      <c r="K203" s="33" t="n">
        <f aca="false">SUM(I203,-J203)</f>
        <v>4</v>
      </c>
      <c r="L203" s="34" t="n">
        <f aca="false">I203/G203</f>
        <v>1</v>
      </c>
      <c r="M203" s="35" t="s">
        <v>34</v>
      </c>
      <c r="N203" s="36"/>
    </row>
    <row r="204" customFormat="false" ht="14.15" hidden="false" customHeight="false" outlineLevel="0" collapsed="false">
      <c r="A204" s="22"/>
      <c r="B204" s="23"/>
      <c r="C204" s="23"/>
      <c r="D204" s="30" t="s">
        <v>295</v>
      </c>
      <c r="E204" s="23"/>
      <c r="F204" s="23" t="s">
        <v>33</v>
      </c>
      <c r="G204" s="23" t="n">
        <v>4</v>
      </c>
      <c r="H204" s="31" t="n">
        <f aca="false">G204 * 1.118</f>
        <v>4.472</v>
      </c>
      <c r="I204" s="23" t="n">
        <v>4</v>
      </c>
      <c r="J204" s="32" t="n">
        <v>0</v>
      </c>
      <c r="K204" s="33" t="n">
        <f aca="false">SUM(I204,-J204)</f>
        <v>4</v>
      </c>
      <c r="L204" s="34" t="n">
        <f aca="false">I204/G204</f>
        <v>1</v>
      </c>
      <c r="M204" s="35" t="s">
        <v>34</v>
      </c>
      <c r="N204" s="36"/>
    </row>
    <row r="205" customFormat="false" ht="65.8" hidden="false" customHeight="false" outlineLevel="0" collapsed="false">
      <c r="A205" s="22"/>
      <c r="B205" s="23" t="s">
        <v>296</v>
      </c>
      <c r="C205" s="76"/>
      <c r="D205" s="57" t="s">
        <v>297</v>
      </c>
      <c r="E205" s="23"/>
      <c r="F205" s="23" t="s">
        <v>33</v>
      </c>
      <c r="G205" s="23" t="n">
        <v>8</v>
      </c>
      <c r="H205" s="31" t="n">
        <f aca="false">G205 * 1.118</f>
        <v>8.944</v>
      </c>
      <c r="I205" s="23" t="n">
        <v>8</v>
      </c>
      <c r="J205" s="32" t="n">
        <v>0</v>
      </c>
      <c r="K205" s="33" t="n">
        <f aca="false">SUM(I205,-J205)</f>
        <v>8</v>
      </c>
      <c r="L205" s="34" t="n">
        <f aca="false">I205/G205</f>
        <v>1</v>
      </c>
      <c r="M205" s="35" t="s">
        <v>34</v>
      </c>
      <c r="N205" s="36"/>
    </row>
    <row r="206" customFormat="false" ht="90.25" hidden="false" customHeight="true" outlineLevel="0" collapsed="false">
      <c r="A206" s="22"/>
      <c r="B206" s="23" t="s">
        <v>298</v>
      </c>
      <c r="C206" s="23" t="s">
        <v>299</v>
      </c>
      <c r="D206" s="64" t="s">
        <v>300</v>
      </c>
      <c r="E206" s="65" t="s">
        <v>301</v>
      </c>
      <c r="F206" s="65" t="s">
        <v>33</v>
      </c>
      <c r="G206" s="65" t="n">
        <v>6</v>
      </c>
      <c r="H206" s="65" t="n">
        <f aca="false">G206 * 1.118</f>
        <v>6.708</v>
      </c>
      <c r="I206" s="65" t="n">
        <v>8.5</v>
      </c>
      <c r="J206" s="66" t="n">
        <v>2.5</v>
      </c>
      <c r="K206" s="67" t="n">
        <f aca="false">SUM(I206,-J206)</f>
        <v>6</v>
      </c>
      <c r="L206" s="65" t="n">
        <f aca="false">I206/G206</f>
        <v>1.41666666666667</v>
      </c>
      <c r="M206" s="68" t="s">
        <v>34</v>
      </c>
      <c r="N206" s="69" t="s">
        <v>302</v>
      </c>
    </row>
    <row r="207" customFormat="false" ht="78.3" hidden="false" customHeight="false" outlineLevel="0" collapsed="false">
      <c r="A207" s="22"/>
      <c r="B207" s="23"/>
      <c r="C207" s="23"/>
      <c r="D207" s="57" t="s">
        <v>303</v>
      </c>
      <c r="E207" s="23" t="s">
        <v>304</v>
      </c>
      <c r="F207" s="23" t="s">
        <v>33</v>
      </c>
      <c r="G207" s="23" t="n">
        <v>6</v>
      </c>
      <c r="H207" s="31" t="n">
        <f aca="false">G207 * 1.118</f>
        <v>6.708</v>
      </c>
      <c r="I207" s="23" t="n">
        <v>6</v>
      </c>
      <c r="J207" s="32" t="n">
        <v>0</v>
      </c>
      <c r="K207" s="33" t="n">
        <f aca="false">SUM(I207,-J207)</f>
        <v>6</v>
      </c>
      <c r="L207" s="34" t="n">
        <f aca="false">I207/G207</f>
        <v>1</v>
      </c>
      <c r="M207" s="35" t="s">
        <v>34</v>
      </c>
      <c r="N207" s="36"/>
    </row>
    <row r="208" customFormat="false" ht="78.3" hidden="false" customHeight="false" outlineLevel="0" collapsed="false">
      <c r="A208" s="22"/>
      <c r="B208" s="23"/>
      <c r="C208" s="23"/>
      <c r="D208" s="64" t="s">
        <v>305</v>
      </c>
      <c r="E208" s="65" t="s">
        <v>306</v>
      </c>
      <c r="F208" s="65" t="s">
        <v>33</v>
      </c>
      <c r="G208" s="65" t="n">
        <v>6</v>
      </c>
      <c r="H208" s="65" t="n">
        <f aca="false">G208 * 1.118</f>
        <v>6.708</v>
      </c>
      <c r="I208" s="65" t="n">
        <v>15</v>
      </c>
      <c r="J208" s="66" t="n">
        <v>9</v>
      </c>
      <c r="K208" s="67" t="n">
        <f aca="false">SUM(I208,-J208)</f>
        <v>6</v>
      </c>
      <c r="L208" s="65" t="n">
        <f aca="false">I208/G208</f>
        <v>2.5</v>
      </c>
      <c r="M208" s="68" t="s">
        <v>34</v>
      </c>
      <c r="N208" s="69" t="s">
        <v>302</v>
      </c>
    </row>
    <row r="209" customFormat="false" ht="78.3" hidden="false" customHeight="false" outlineLevel="0" collapsed="false">
      <c r="A209" s="22"/>
      <c r="B209" s="23"/>
      <c r="C209" s="23"/>
      <c r="D209" s="57" t="s">
        <v>307</v>
      </c>
      <c r="E209" s="23" t="s">
        <v>308</v>
      </c>
      <c r="F209" s="23" t="s">
        <v>33</v>
      </c>
      <c r="G209" s="23" t="n">
        <v>4</v>
      </c>
      <c r="H209" s="31" t="n">
        <f aca="false">G209 * 1.118</f>
        <v>4.472</v>
      </c>
      <c r="I209" s="23" t="n">
        <v>4</v>
      </c>
      <c r="J209" s="32" t="n">
        <v>0</v>
      </c>
      <c r="K209" s="33" t="n">
        <f aca="false">SUM(I209,-J209)</f>
        <v>4</v>
      </c>
      <c r="L209" s="34" t="n">
        <f aca="false">I209/G209</f>
        <v>1</v>
      </c>
      <c r="M209" s="35" t="s">
        <v>34</v>
      </c>
      <c r="N209" s="36"/>
    </row>
    <row r="210" customFormat="false" ht="65.8" hidden="false" customHeight="false" outlineLevel="0" collapsed="false">
      <c r="A210" s="22"/>
      <c r="B210" s="23"/>
      <c r="C210" s="23"/>
      <c r="D210" s="64" t="s">
        <v>309</v>
      </c>
      <c r="E210" s="65" t="s">
        <v>310</v>
      </c>
      <c r="F210" s="65" t="s">
        <v>33</v>
      </c>
      <c r="G210" s="65" t="n">
        <v>2</v>
      </c>
      <c r="H210" s="65" t="n">
        <f aca="false">G210 * 1.118</f>
        <v>2.236</v>
      </c>
      <c r="I210" s="65" t="n">
        <v>6</v>
      </c>
      <c r="J210" s="66" t="n">
        <v>2</v>
      </c>
      <c r="K210" s="67" t="n">
        <f aca="false">SUM(I210,-J210)</f>
        <v>4</v>
      </c>
      <c r="L210" s="65" t="n">
        <f aca="false">I210/G210</f>
        <v>3</v>
      </c>
      <c r="M210" s="68" t="s">
        <v>34</v>
      </c>
      <c r="N210" s="69" t="s">
        <v>302</v>
      </c>
    </row>
    <row r="211" customFormat="false" ht="39.95" hidden="false" customHeight="false" outlineLevel="0" collapsed="false">
      <c r="A211" s="22"/>
      <c r="B211" s="23"/>
      <c r="C211" s="23"/>
      <c r="D211" s="57" t="s">
        <v>311</v>
      </c>
      <c r="E211" s="23" t="s">
        <v>304</v>
      </c>
      <c r="F211" s="23" t="s">
        <v>33</v>
      </c>
      <c r="G211" s="23" t="n">
        <v>40</v>
      </c>
      <c r="H211" s="31" t="n">
        <f aca="false">G211 * 1.118</f>
        <v>44.72</v>
      </c>
      <c r="I211" s="23" t="n">
        <v>40</v>
      </c>
      <c r="J211" s="32" t="n">
        <v>0</v>
      </c>
      <c r="K211" s="33" t="n">
        <f aca="false">SUM(I211,-J211)</f>
        <v>40</v>
      </c>
      <c r="L211" s="34" t="n">
        <f aca="false">I211/G211</f>
        <v>1</v>
      </c>
      <c r="M211" s="35" t="s">
        <v>34</v>
      </c>
      <c r="N211" s="36"/>
    </row>
    <row r="212" customFormat="false" ht="90.8" hidden="false" customHeight="false" outlineLevel="0" collapsed="false">
      <c r="A212" s="22"/>
      <c r="B212" s="23"/>
      <c r="C212" s="23"/>
      <c r="D212" s="57" t="s">
        <v>312</v>
      </c>
      <c r="E212" s="23" t="s">
        <v>313</v>
      </c>
      <c r="F212" s="23" t="s">
        <v>33</v>
      </c>
      <c r="G212" s="23" t="n">
        <v>16</v>
      </c>
      <c r="H212" s="31" t="n">
        <f aca="false">G212 * 1.118</f>
        <v>17.888</v>
      </c>
      <c r="I212" s="23" t="n">
        <v>4</v>
      </c>
      <c r="J212" s="32" t="n">
        <v>0</v>
      </c>
      <c r="K212" s="33" t="n">
        <f aca="false">SUM(I212,-J212)</f>
        <v>4</v>
      </c>
      <c r="L212" s="34" t="n">
        <f aca="false">I212/G212</f>
        <v>0.25</v>
      </c>
      <c r="M212" s="35" t="s">
        <v>34</v>
      </c>
      <c r="N212" s="36"/>
    </row>
    <row r="213" customFormat="false" ht="78.3" hidden="false" customHeight="false" outlineLevel="0" collapsed="false">
      <c r="A213" s="22"/>
      <c r="B213" s="23"/>
      <c r="C213" s="23"/>
      <c r="D213" s="57" t="s">
        <v>314</v>
      </c>
      <c r="E213" s="23" t="s">
        <v>315</v>
      </c>
      <c r="F213" s="23" t="s">
        <v>33</v>
      </c>
      <c r="G213" s="23" t="n">
        <v>16</v>
      </c>
      <c r="H213" s="31" t="n">
        <f aca="false">G213 * 1.118</f>
        <v>17.888</v>
      </c>
      <c r="I213" s="23" t="n">
        <v>4</v>
      </c>
      <c r="J213" s="32" t="n">
        <v>0</v>
      </c>
      <c r="K213" s="33" t="n">
        <f aca="false">SUM(I213,-J213)</f>
        <v>4</v>
      </c>
      <c r="L213" s="34" t="n">
        <f aca="false">I213/G213</f>
        <v>0.25</v>
      </c>
      <c r="M213" s="35" t="s">
        <v>34</v>
      </c>
      <c r="N213" s="36"/>
    </row>
    <row r="214" customFormat="false" ht="102.95" hidden="false" customHeight="true" outlineLevel="0" collapsed="false">
      <c r="A214" s="22"/>
      <c r="B214" s="23" t="s">
        <v>316</v>
      </c>
      <c r="C214" s="23"/>
      <c r="D214" s="57" t="s">
        <v>317</v>
      </c>
      <c r="E214" s="23"/>
      <c r="F214" s="23" t="s">
        <v>33</v>
      </c>
      <c r="G214" s="23" t="n">
        <v>32</v>
      </c>
      <c r="H214" s="31" t="n">
        <f aca="false">G214 * 1.118</f>
        <v>35.776</v>
      </c>
      <c r="I214" s="23" t="n">
        <v>32</v>
      </c>
      <c r="J214" s="32" t="n">
        <v>0</v>
      </c>
      <c r="K214" s="33" t="n">
        <f aca="false">SUM(I214,-J214)</f>
        <v>32</v>
      </c>
      <c r="L214" s="34" t="n">
        <f aca="false">I214/G214</f>
        <v>1</v>
      </c>
      <c r="M214" s="35" t="s">
        <v>34</v>
      </c>
      <c r="N214" s="36"/>
    </row>
    <row r="215" customFormat="false" ht="39.95" hidden="false" customHeight="false" outlineLevel="0" collapsed="false">
      <c r="A215" s="22"/>
      <c r="B215" s="23"/>
      <c r="C215" s="23"/>
      <c r="D215" s="57" t="s">
        <v>318</v>
      </c>
      <c r="E215" s="23"/>
      <c r="F215" s="23" t="s">
        <v>33</v>
      </c>
      <c r="G215" s="23" t="n">
        <v>32</v>
      </c>
      <c r="H215" s="31" t="n">
        <f aca="false">G215 * 1.118</f>
        <v>35.776</v>
      </c>
      <c r="I215" s="23" t="n">
        <v>32</v>
      </c>
      <c r="J215" s="32" t="n">
        <v>0</v>
      </c>
      <c r="K215" s="33" t="n">
        <f aca="false">SUM(I215,-J215)</f>
        <v>32</v>
      </c>
      <c r="L215" s="34" t="n">
        <f aca="false">I215/G215</f>
        <v>1</v>
      </c>
      <c r="M215" s="35" t="s">
        <v>34</v>
      </c>
      <c r="N215" s="36"/>
    </row>
    <row r="216" customFormat="false" ht="52.45" hidden="false" customHeight="false" outlineLevel="0" collapsed="false">
      <c r="A216" s="22"/>
      <c r="B216" s="23"/>
      <c r="C216" s="23"/>
      <c r="D216" s="57" t="s">
        <v>319</v>
      </c>
      <c r="E216" s="23"/>
      <c r="F216" s="23" t="s">
        <v>33</v>
      </c>
      <c r="G216" s="23" t="n">
        <v>16</v>
      </c>
      <c r="H216" s="31" t="n">
        <f aca="false">G216 * 1.118</f>
        <v>17.888</v>
      </c>
      <c r="I216" s="23" t="n">
        <v>16</v>
      </c>
      <c r="J216" s="32" t="n">
        <v>0</v>
      </c>
      <c r="K216" s="33" t="n">
        <f aca="false">SUM(I216,-J216)</f>
        <v>16</v>
      </c>
      <c r="L216" s="34" t="n">
        <f aca="false">I216/G216</f>
        <v>1</v>
      </c>
      <c r="M216" s="35" t="s">
        <v>34</v>
      </c>
      <c r="N216" s="36"/>
    </row>
    <row r="217" customFormat="false" ht="52.45" hidden="false" customHeight="false" outlineLevel="0" collapsed="false">
      <c r="A217" s="22"/>
      <c r="B217" s="23"/>
      <c r="C217" s="23"/>
      <c r="D217" s="57" t="s">
        <v>320</v>
      </c>
      <c r="E217" s="23"/>
      <c r="F217" s="23" t="s">
        <v>33</v>
      </c>
      <c r="G217" s="23" t="n">
        <v>40</v>
      </c>
      <c r="H217" s="31" t="n">
        <f aca="false">G217 * 1.118</f>
        <v>44.72</v>
      </c>
      <c r="I217" s="23" t="n">
        <v>40</v>
      </c>
      <c r="J217" s="32" t="n">
        <v>0</v>
      </c>
      <c r="K217" s="33" t="n">
        <f aca="false">SUM(I217,-J217)</f>
        <v>40</v>
      </c>
      <c r="L217" s="34" t="n">
        <f aca="false">I217/G217</f>
        <v>1</v>
      </c>
      <c r="M217" s="35" t="s">
        <v>34</v>
      </c>
      <c r="N217" s="36"/>
    </row>
    <row r="218" customFormat="false" ht="78.3" hidden="false" customHeight="false" outlineLevel="0" collapsed="false">
      <c r="A218" s="22"/>
      <c r="B218" s="23"/>
      <c r="C218" s="23"/>
      <c r="D218" s="57" t="s">
        <v>321</v>
      </c>
      <c r="E218" s="23"/>
      <c r="F218" s="23" t="s">
        <v>33</v>
      </c>
      <c r="G218" s="23" t="n">
        <v>32</v>
      </c>
      <c r="H218" s="31" t="n">
        <f aca="false">G218 * 1.118</f>
        <v>35.776</v>
      </c>
      <c r="I218" s="23" t="n">
        <v>32</v>
      </c>
      <c r="J218" s="32" t="n">
        <v>0</v>
      </c>
      <c r="K218" s="33" t="n">
        <f aca="false">SUM(I218,-J218)</f>
        <v>32</v>
      </c>
      <c r="L218" s="34" t="n">
        <f aca="false">I218/G218</f>
        <v>1</v>
      </c>
      <c r="M218" s="35" t="s">
        <v>34</v>
      </c>
      <c r="N218" s="36"/>
    </row>
    <row r="219" customFormat="false" ht="64.9" hidden="false" customHeight="true" outlineLevel="0" collapsed="false">
      <c r="A219" s="22"/>
      <c r="B219" s="23" t="s">
        <v>322</v>
      </c>
      <c r="C219" s="23" t="s">
        <v>323</v>
      </c>
      <c r="D219" s="57" t="s">
        <v>324</v>
      </c>
      <c r="E219" s="23"/>
      <c r="F219" s="23" t="s">
        <v>33</v>
      </c>
      <c r="G219" s="23" t="n">
        <v>6</v>
      </c>
      <c r="H219" s="31" t="n">
        <f aca="false">G219 * 1.118</f>
        <v>6.708</v>
      </c>
      <c r="I219" s="23" t="n">
        <v>6</v>
      </c>
      <c r="J219" s="32" t="n">
        <v>0</v>
      </c>
      <c r="K219" s="33" t="n">
        <f aca="false">SUM(I219,-J219)</f>
        <v>6</v>
      </c>
      <c r="L219" s="34" t="n">
        <f aca="false">I219/G219</f>
        <v>1</v>
      </c>
      <c r="M219" s="35" t="s">
        <v>34</v>
      </c>
      <c r="N219" s="36"/>
    </row>
    <row r="220" customFormat="false" ht="78.3" hidden="false" customHeight="false" outlineLevel="0" collapsed="false">
      <c r="A220" s="22"/>
      <c r="B220" s="23"/>
      <c r="C220" s="23"/>
      <c r="D220" s="57" t="s">
        <v>325</v>
      </c>
      <c r="E220" s="23" t="s">
        <v>326</v>
      </c>
      <c r="F220" s="23" t="s">
        <v>33</v>
      </c>
      <c r="G220" s="23" t="n">
        <v>6</v>
      </c>
      <c r="H220" s="31" t="n">
        <f aca="false">G220 * 1.118</f>
        <v>6.708</v>
      </c>
      <c r="I220" s="23" t="n">
        <v>6</v>
      </c>
      <c r="J220" s="32" t="n">
        <v>0</v>
      </c>
      <c r="K220" s="33" t="n">
        <f aca="false">SUM(I220,-J220)</f>
        <v>6</v>
      </c>
      <c r="L220" s="34" t="n">
        <f aca="false">I220/G220</f>
        <v>1</v>
      </c>
      <c r="M220" s="35" t="s">
        <v>34</v>
      </c>
      <c r="N220" s="36"/>
    </row>
    <row r="221" customFormat="false" ht="128.35" hidden="false" customHeight="true" outlineLevel="0" collapsed="false">
      <c r="A221" s="22"/>
      <c r="B221" s="23" t="s">
        <v>327</v>
      </c>
      <c r="C221" s="23"/>
      <c r="D221" s="57" t="s">
        <v>328</v>
      </c>
      <c r="E221" s="23"/>
      <c r="F221" s="23" t="s">
        <v>33</v>
      </c>
      <c r="G221" s="23" t="n">
        <v>24</v>
      </c>
      <c r="H221" s="31" t="n">
        <f aca="false">G221 * 1.118</f>
        <v>26.832</v>
      </c>
      <c r="I221" s="23" t="n">
        <v>24</v>
      </c>
      <c r="J221" s="32" t="n">
        <v>0</v>
      </c>
      <c r="K221" s="33" t="n">
        <f aca="false">SUM(I221,-J221)</f>
        <v>24</v>
      </c>
      <c r="L221" s="34" t="n">
        <f aca="false">I221/G221</f>
        <v>1</v>
      </c>
      <c r="M221" s="35" t="s">
        <v>34</v>
      </c>
      <c r="N221" s="36"/>
    </row>
    <row r="222" customFormat="false" ht="65.8" hidden="false" customHeight="false" outlineLevel="0" collapsed="false">
      <c r="A222" s="22"/>
      <c r="B222" s="23"/>
      <c r="C222" s="23"/>
      <c r="D222" s="57" t="s">
        <v>329</v>
      </c>
      <c r="E222" s="23"/>
      <c r="F222" s="23" t="s">
        <v>33</v>
      </c>
      <c r="G222" s="23" t="n">
        <v>24</v>
      </c>
      <c r="H222" s="31" t="n">
        <f aca="false">G222 * 1.118</f>
        <v>26.832</v>
      </c>
      <c r="I222" s="23" t="n">
        <v>24</v>
      </c>
      <c r="J222" s="32" t="n">
        <v>0</v>
      </c>
      <c r="K222" s="33" t="n">
        <f aca="false">SUM(I222,-J222)</f>
        <v>24</v>
      </c>
      <c r="L222" s="34" t="n">
        <f aca="false">I222/G222</f>
        <v>1</v>
      </c>
      <c r="M222" s="35" t="s">
        <v>34</v>
      </c>
      <c r="N222" s="36"/>
    </row>
    <row r="223" customFormat="false" ht="78.3" hidden="false" customHeight="false" outlineLevel="0" collapsed="false">
      <c r="A223" s="22"/>
      <c r="B223" s="23"/>
      <c r="C223" s="23"/>
      <c r="D223" s="57" t="s">
        <v>330</v>
      </c>
      <c r="E223" s="23"/>
      <c r="F223" s="23" t="s">
        <v>33</v>
      </c>
      <c r="G223" s="23" t="n">
        <v>24</v>
      </c>
      <c r="H223" s="31" t="n">
        <f aca="false">G223 * 1.118</f>
        <v>26.832</v>
      </c>
      <c r="I223" s="23" t="n">
        <v>24</v>
      </c>
      <c r="J223" s="32" t="n">
        <v>0</v>
      </c>
      <c r="K223" s="33" t="n">
        <f aca="false">SUM(I223,-J223)</f>
        <v>24</v>
      </c>
      <c r="L223" s="34" t="n">
        <f aca="false">I223/G223</f>
        <v>1</v>
      </c>
      <c r="M223" s="35" t="s">
        <v>34</v>
      </c>
      <c r="N223" s="36"/>
    </row>
    <row r="224" customFormat="false" ht="65.8" hidden="false" customHeight="false" outlineLevel="0" collapsed="false">
      <c r="A224" s="22"/>
      <c r="B224" s="23"/>
      <c r="C224" s="23"/>
      <c r="D224" s="57" t="s">
        <v>331</v>
      </c>
      <c r="E224" s="23"/>
      <c r="F224" s="23" t="s">
        <v>33</v>
      </c>
      <c r="G224" s="23" t="n">
        <v>24</v>
      </c>
      <c r="H224" s="31" t="n">
        <f aca="false">G224 * 1.118</f>
        <v>26.832</v>
      </c>
      <c r="I224" s="23" t="n">
        <v>24</v>
      </c>
      <c r="J224" s="32" t="n">
        <v>0</v>
      </c>
      <c r="K224" s="33" t="n">
        <f aca="false">SUM(I224,-J224)</f>
        <v>24</v>
      </c>
      <c r="L224" s="34" t="n">
        <f aca="false">I224/G224</f>
        <v>1</v>
      </c>
      <c r="M224" s="35" t="s">
        <v>34</v>
      </c>
      <c r="N224" s="36"/>
    </row>
    <row r="225" customFormat="false" ht="90.8" hidden="false" customHeight="false" outlineLevel="0" collapsed="false">
      <c r="A225" s="22"/>
      <c r="B225" s="23"/>
      <c r="C225" s="23"/>
      <c r="D225" s="57" t="s">
        <v>332</v>
      </c>
      <c r="E225" s="23"/>
      <c r="F225" s="23" t="s">
        <v>333</v>
      </c>
      <c r="G225" s="23" t="n">
        <v>32</v>
      </c>
      <c r="H225" s="31" t="n">
        <f aca="false">G225 * 1.118</f>
        <v>35.776</v>
      </c>
      <c r="I225" s="23" t="n">
        <v>32</v>
      </c>
      <c r="J225" s="32" t="n">
        <v>0</v>
      </c>
      <c r="K225" s="33" t="n">
        <f aca="false">SUM(I225,-J225)</f>
        <v>32</v>
      </c>
      <c r="L225" s="34" t="n">
        <f aca="false">I225/G225</f>
        <v>1</v>
      </c>
      <c r="M225" s="35" t="s">
        <v>34</v>
      </c>
      <c r="N225" s="36"/>
    </row>
    <row r="226" customFormat="false" ht="26.85" hidden="false" customHeight="true" outlineLevel="0" collapsed="false">
      <c r="A226" s="22"/>
      <c r="B226" s="23" t="s">
        <v>334</v>
      </c>
      <c r="C226" s="23"/>
      <c r="D226" s="57" t="s">
        <v>335</v>
      </c>
      <c r="E226" s="23"/>
      <c r="F226" s="23" t="s">
        <v>33</v>
      </c>
      <c r="G226" s="23" t="n">
        <v>16</v>
      </c>
      <c r="H226" s="31" t="n">
        <f aca="false">G226 * 1.118</f>
        <v>17.888</v>
      </c>
      <c r="I226" s="23" t="n">
        <v>16</v>
      </c>
      <c r="J226" s="32" t="n">
        <v>0</v>
      </c>
      <c r="K226" s="33" t="n">
        <f aca="false">SUM(I226,-J226)</f>
        <v>16</v>
      </c>
      <c r="L226" s="34" t="n">
        <f aca="false">I226/G226</f>
        <v>1</v>
      </c>
      <c r="M226" s="35" t="s">
        <v>34</v>
      </c>
      <c r="N226" s="36"/>
    </row>
    <row r="227" customFormat="false" ht="27.45" hidden="false" customHeight="false" outlineLevel="0" collapsed="false">
      <c r="A227" s="22"/>
      <c r="B227" s="23"/>
      <c r="C227" s="23"/>
      <c r="D227" s="57" t="s">
        <v>336</v>
      </c>
      <c r="E227" s="23"/>
      <c r="F227" s="23" t="s">
        <v>33</v>
      </c>
      <c r="G227" s="23" t="n">
        <v>16</v>
      </c>
      <c r="H227" s="31" t="n">
        <f aca="false">G227 * 1.118</f>
        <v>17.888</v>
      </c>
      <c r="I227" s="23" t="n">
        <v>16</v>
      </c>
      <c r="J227" s="32" t="n">
        <v>0</v>
      </c>
      <c r="K227" s="33" t="n">
        <f aca="false">SUM(I227,-J227)</f>
        <v>16</v>
      </c>
      <c r="L227" s="34" t="n">
        <f aca="false">I227/G227</f>
        <v>1</v>
      </c>
      <c r="M227" s="35" t="s">
        <v>34</v>
      </c>
      <c r="N227" s="36"/>
    </row>
    <row r="228" customFormat="false" ht="27.45" hidden="false" customHeight="false" outlineLevel="0" collapsed="false">
      <c r="A228" s="22"/>
      <c r="B228" s="23"/>
      <c r="C228" s="23"/>
      <c r="D228" s="57" t="s">
        <v>337</v>
      </c>
      <c r="E228" s="23"/>
      <c r="F228" s="23" t="s">
        <v>33</v>
      </c>
      <c r="G228" s="23" t="n">
        <v>16</v>
      </c>
      <c r="H228" s="31" t="n">
        <f aca="false">G228 * 1.118</f>
        <v>17.888</v>
      </c>
      <c r="I228" s="23" t="n">
        <v>16</v>
      </c>
      <c r="J228" s="32" t="n">
        <v>0</v>
      </c>
      <c r="K228" s="33" t="n">
        <f aca="false">SUM(I228,-J228)</f>
        <v>16</v>
      </c>
      <c r="L228" s="34" t="n">
        <f aca="false">I228/G228</f>
        <v>1</v>
      </c>
      <c r="M228" s="35" t="s">
        <v>34</v>
      </c>
      <c r="N228" s="36"/>
    </row>
    <row r="229" customFormat="false" ht="128.35" hidden="false" customHeight="true" outlineLevel="0" collapsed="false">
      <c r="A229" s="22"/>
      <c r="B229" s="23" t="s">
        <v>338</v>
      </c>
      <c r="C229" s="23"/>
      <c r="D229" s="57" t="s">
        <v>339</v>
      </c>
      <c r="E229" s="23"/>
      <c r="F229" s="23" t="s">
        <v>33</v>
      </c>
      <c r="G229" s="23" t="n">
        <v>24</v>
      </c>
      <c r="H229" s="31" t="n">
        <f aca="false">G229 * 1.118</f>
        <v>26.832</v>
      </c>
      <c r="I229" s="23" t="n">
        <v>24</v>
      </c>
      <c r="J229" s="32" t="n">
        <v>0</v>
      </c>
      <c r="K229" s="33" t="n">
        <f aca="false">SUM(I229,-J229)</f>
        <v>24</v>
      </c>
      <c r="L229" s="34" t="n">
        <f aca="false">I229/G229</f>
        <v>1</v>
      </c>
      <c r="M229" s="35" t="s">
        <v>34</v>
      </c>
      <c r="N229" s="36"/>
    </row>
    <row r="230" customFormat="false" ht="52.45" hidden="false" customHeight="false" outlineLevel="0" collapsed="false">
      <c r="A230" s="22"/>
      <c r="B230" s="23"/>
      <c r="C230" s="23"/>
      <c r="D230" s="57" t="s">
        <v>340</v>
      </c>
      <c r="E230" s="23"/>
      <c r="F230" s="23" t="s">
        <v>33</v>
      </c>
      <c r="G230" s="23" t="n">
        <v>32</v>
      </c>
      <c r="H230" s="31" t="n">
        <f aca="false">G230 * 1.118</f>
        <v>35.776</v>
      </c>
      <c r="I230" s="23" t="n">
        <v>32</v>
      </c>
      <c r="J230" s="32" t="n">
        <v>0</v>
      </c>
      <c r="K230" s="33" t="n">
        <f aca="false">SUM(I230,-J230)</f>
        <v>32</v>
      </c>
      <c r="L230" s="34" t="n">
        <f aca="false">I230/G230</f>
        <v>1</v>
      </c>
      <c r="M230" s="35" t="s">
        <v>34</v>
      </c>
      <c r="N230" s="36"/>
    </row>
    <row r="231" customFormat="false" ht="52.45" hidden="false" customHeight="false" outlineLevel="0" collapsed="false">
      <c r="A231" s="22"/>
      <c r="B231" s="23"/>
      <c r="C231" s="23"/>
      <c r="D231" s="57" t="s">
        <v>341</v>
      </c>
      <c r="E231" s="23"/>
      <c r="F231" s="23" t="s">
        <v>33</v>
      </c>
      <c r="G231" s="23" t="n">
        <v>32</v>
      </c>
      <c r="H231" s="31" t="n">
        <f aca="false">G231 * 1.118</f>
        <v>35.776</v>
      </c>
      <c r="I231" s="23" t="n">
        <v>32</v>
      </c>
      <c r="J231" s="32" t="n">
        <v>0</v>
      </c>
      <c r="K231" s="33" t="n">
        <f aca="false">SUM(I231,-J231)</f>
        <v>32</v>
      </c>
      <c r="L231" s="34" t="n">
        <f aca="false">I231/G231</f>
        <v>1</v>
      </c>
      <c r="M231" s="35" t="s">
        <v>34</v>
      </c>
      <c r="N231" s="36"/>
    </row>
    <row r="232" customFormat="false" ht="65.8" hidden="false" customHeight="false" outlineLevel="0" collapsed="false">
      <c r="A232" s="22"/>
      <c r="B232" s="23"/>
      <c r="C232" s="23"/>
      <c r="D232" s="57" t="s">
        <v>342</v>
      </c>
      <c r="E232" s="23"/>
      <c r="F232" s="23" t="s">
        <v>333</v>
      </c>
      <c r="G232" s="23" t="n">
        <v>40</v>
      </c>
      <c r="H232" s="31" t="n">
        <f aca="false">G232 * 1.118</f>
        <v>44.72</v>
      </c>
      <c r="I232" s="23" t="n">
        <v>40</v>
      </c>
      <c r="J232" s="32" t="n">
        <v>0</v>
      </c>
      <c r="K232" s="33" t="n">
        <f aca="false">SUM(I232,-J232)</f>
        <v>40</v>
      </c>
      <c r="L232" s="34" t="n">
        <f aca="false">I232/G232</f>
        <v>1</v>
      </c>
      <c r="M232" s="35" t="s">
        <v>34</v>
      </c>
      <c r="N232" s="36"/>
    </row>
    <row r="233" customFormat="false" ht="102.95" hidden="false" customHeight="true" outlineLevel="0" collapsed="false">
      <c r="A233" s="22"/>
      <c r="B233" s="23" t="s">
        <v>343</v>
      </c>
      <c r="C233" s="23"/>
      <c r="D233" s="30" t="s">
        <v>344</v>
      </c>
      <c r="E233" s="23"/>
      <c r="F233" s="23" t="s">
        <v>33</v>
      </c>
      <c r="G233" s="23" t="n">
        <v>32</v>
      </c>
      <c r="H233" s="31" t="n">
        <f aca="false">G233 * 1.118</f>
        <v>35.776</v>
      </c>
      <c r="I233" s="23" t="n">
        <v>32</v>
      </c>
      <c r="J233" s="32" t="n">
        <v>0</v>
      </c>
      <c r="K233" s="33" t="n">
        <f aca="false">SUM(I233,-J233)</f>
        <v>32</v>
      </c>
      <c r="L233" s="34" t="n">
        <f aca="false">I233/G233</f>
        <v>1</v>
      </c>
      <c r="M233" s="35" t="s">
        <v>34</v>
      </c>
      <c r="N233" s="36"/>
    </row>
    <row r="234" customFormat="false" ht="116.65" hidden="false" customHeight="false" outlineLevel="0" collapsed="false">
      <c r="A234" s="22"/>
      <c r="B234" s="23"/>
      <c r="C234" s="23"/>
      <c r="D234" s="30" t="s">
        <v>345</v>
      </c>
      <c r="E234" s="23"/>
      <c r="F234" s="23" t="s">
        <v>33</v>
      </c>
      <c r="G234" s="23" t="n">
        <v>16</v>
      </c>
      <c r="H234" s="31" t="n">
        <f aca="false">G234 * 1.118</f>
        <v>17.888</v>
      </c>
      <c r="I234" s="23" t="n">
        <v>16</v>
      </c>
      <c r="J234" s="32" t="n">
        <v>0</v>
      </c>
      <c r="K234" s="33" t="n">
        <f aca="false">SUM(I234,-J234)</f>
        <v>16</v>
      </c>
      <c r="L234" s="34" t="n">
        <f aca="false">I234/G234</f>
        <v>1</v>
      </c>
      <c r="M234" s="35" t="s">
        <v>34</v>
      </c>
      <c r="N234" s="36"/>
    </row>
    <row r="235" customFormat="false" ht="78.3" hidden="false" customHeight="false" outlineLevel="0" collapsed="false">
      <c r="A235" s="22"/>
      <c r="B235" s="23"/>
      <c r="C235" s="23"/>
      <c r="D235" s="30" t="s">
        <v>346</v>
      </c>
      <c r="E235" s="23"/>
      <c r="F235" s="23" t="s">
        <v>33</v>
      </c>
      <c r="G235" s="23" t="n">
        <v>32</v>
      </c>
      <c r="H235" s="31" t="n">
        <f aca="false">G235 * 1.118</f>
        <v>35.776</v>
      </c>
      <c r="I235" s="23" t="n">
        <v>32</v>
      </c>
      <c r="J235" s="32" t="n">
        <v>0</v>
      </c>
      <c r="K235" s="33" t="n">
        <f aca="false">SUM(I235,-J235)</f>
        <v>32</v>
      </c>
      <c r="L235" s="34" t="n">
        <f aca="false">I235/G235</f>
        <v>1</v>
      </c>
      <c r="M235" s="35" t="s">
        <v>34</v>
      </c>
      <c r="N235" s="36"/>
    </row>
    <row r="236" customFormat="false" ht="52.45" hidden="false" customHeight="false" outlineLevel="0" collapsed="false">
      <c r="A236" s="22"/>
      <c r="B236" s="23"/>
      <c r="C236" s="23"/>
      <c r="D236" s="30" t="s">
        <v>347</v>
      </c>
      <c r="E236" s="23"/>
      <c r="F236" s="23" t="s">
        <v>33</v>
      </c>
      <c r="G236" s="23" t="n">
        <v>24</v>
      </c>
      <c r="H236" s="31" t="n">
        <f aca="false">G236 * 1.118</f>
        <v>26.832</v>
      </c>
      <c r="I236" s="23" t="n">
        <v>24</v>
      </c>
      <c r="J236" s="32" t="n">
        <v>0</v>
      </c>
      <c r="K236" s="33" t="n">
        <f aca="false">SUM(I236,-J236)</f>
        <v>24</v>
      </c>
      <c r="L236" s="34" t="n">
        <f aca="false">I236/G236</f>
        <v>1</v>
      </c>
      <c r="M236" s="35" t="s">
        <v>34</v>
      </c>
      <c r="N236" s="36"/>
    </row>
    <row r="237" customFormat="false" ht="77.6" hidden="false" customHeight="true" outlineLevel="0" collapsed="false">
      <c r="A237" s="22"/>
      <c r="B237" s="23" t="s">
        <v>348</v>
      </c>
      <c r="C237" s="23"/>
      <c r="D237" s="30" t="s">
        <v>349</v>
      </c>
      <c r="E237" s="23"/>
      <c r="F237" s="23" t="s">
        <v>33</v>
      </c>
      <c r="G237" s="23" t="n">
        <v>40</v>
      </c>
      <c r="H237" s="31" t="n">
        <f aca="false">G237 * 1.118</f>
        <v>44.72</v>
      </c>
      <c r="I237" s="23" t="n">
        <v>40</v>
      </c>
      <c r="J237" s="32" t="n">
        <v>0</v>
      </c>
      <c r="K237" s="33" t="n">
        <f aca="false">SUM(I237,-J237)</f>
        <v>40</v>
      </c>
      <c r="L237" s="34" t="n">
        <f aca="false">I237/G237</f>
        <v>1</v>
      </c>
      <c r="M237" s="35" t="s">
        <v>34</v>
      </c>
      <c r="N237" s="36"/>
    </row>
    <row r="238" customFormat="false" ht="27.45" hidden="false" customHeight="false" outlineLevel="0" collapsed="false">
      <c r="A238" s="22"/>
      <c r="B238" s="23"/>
      <c r="C238" s="23"/>
      <c r="D238" s="30" t="s">
        <v>350</v>
      </c>
      <c r="E238" s="23"/>
      <c r="F238" s="23" t="s">
        <v>33</v>
      </c>
      <c r="G238" s="23" t="n">
        <v>32</v>
      </c>
      <c r="H238" s="31" t="n">
        <f aca="false">G238 * 1.118</f>
        <v>35.776</v>
      </c>
      <c r="I238" s="23" t="n">
        <v>32</v>
      </c>
      <c r="J238" s="32" t="n">
        <v>0</v>
      </c>
      <c r="K238" s="33" t="n">
        <f aca="false">SUM(I238,-J238)</f>
        <v>32</v>
      </c>
      <c r="L238" s="34" t="n">
        <f aca="false">I238/G238</f>
        <v>1</v>
      </c>
      <c r="M238" s="35" t="s">
        <v>34</v>
      </c>
      <c r="N238" s="36"/>
    </row>
    <row r="239" customFormat="false" ht="78.3" hidden="false" customHeight="false" outlineLevel="0" collapsed="false">
      <c r="A239" s="22"/>
      <c r="B239" s="23"/>
      <c r="C239" s="23"/>
      <c r="D239" s="30" t="s">
        <v>351</v>
      </c>
      <c r="E239" s="23"/>
      <c r="F239" s="23" t="s">
        <v>33</v>
      </c>
      <c r="G239" s="23" t="n">
        <v>32</v>
      </c>
      <c r="H239" s="31" t="n">
        <f aca="false">G239 * 1.118</f>
        <v>35.776</v>
      </c>
      <c r="I239" s="23" t="n">
        <v>32</v>
      </c>
      <c r="J239" s="32" t="n">
        <v>0</v>
      </c>
      <c r="K239" s="33" t="n">
        <f aca="false">SUM(I239,-J239)</f>
        <v>32</v>
      </c>
      <c r="L239" s="34" t="n">
        <f aca="false">I239/G239</f>
        <v>1</v>
      </c>
      <c r="M239" s="35" t="s">
        <v>34</v>
      </c>
      <c r="N239" s="36"/>
    </row>
    <row r="240" customFormat="false" ht="39.95" hidden="false" customHeight="false" outlineLevel="0" collapsed="false">
      <c r="A240" s="22"/>
      <c r="B240" s="23"/>
      <c r="C240" s="23"/>
      <c r="D240" s="30" t="s">
        <v>352</v>
      </c>
      <c r="E240" s="23"/>
      <c r="F240" s="23" t="s">
        <v>33</v>
      </c>
      <c r="G240" s="23" t="n">
        <v>16</v>
      </c>
      <c r="H240" s="31" t="n">
        <f aca="false">G240 * 1.118</f>
        <v>17.888</v>
      </c>
      <c r="I240" s="23" t="n">
        <v>16</v>
      </c>
      <c r="J240" s="32" t="n">
        <v>0</v>
      </c>
      <c r="K240" s="33" t="n">
        <f aca="false">SUM(I240,-J240)</f>
        <v>16</v>
      </c>
      <c r="L240" s="34" t="n">
        <f aca="false">I240/G240</f>
        <v>1</v>
      </c>
      <c r="M240" s="35" t="s">
        <v>34</v>
      </c>
      <c r="N240" s="36"/>
    </row>
    <row r="241" customFormat="false" ht="39.55" hidden="false" customHeight="true" outlineLevel="0" collapsed="false">
      <c r="A241" s="22"/>
      <c r="B241" s="23" t="s">
        <v>353</v>
      </c>
      <c r="C241" s="23"/>
      <c r="D241" s="30" t="s">
        <v>354</v>
      </c>
      <c r="E241" s="23"/>
      <c r="F241" s="23" t="s">
        <v>333</v>
      </c>
      <c r="G241" s="23" t="n">
        <v>24</v>
      </c>
      <c r="H241" s="31" t="n">
        <f aca="false">G241 * 1.118</f>
        <v>26.832</v>
      </c>
      <c r="I241" s="23" t="n">
        <v>24</v>
      </c>
      <c r="J241" s="32" t="n">
        <v>0</v>
      </c>
      <c r="K241" s="33" t="n">
        <f aca="false">SUM(I241,-J241)</f>
        <v>24</v>
      </c>
      <c r="L241" s="34" t="n">
        <f aca="false">I241/G241</f>
        <v>1</v>
      </c>
      <c r="M241" s="35" t="s">
        <v>34</v>
      </c>
      <c r="N241" s="36"/>
    </row>
    <row r="242" customFormat="false" ht="65.8" hidden="false" customHeight="false" outlineLevel="0" collapsed="false">
      <c r="A242" s="22"/>
      <c r="B242" s="23"/>
      <c r="C242" s="23"/>
      <c r="D242" s="30" t="s">
        <v>355</v>
      </c>
      <c r="E242" s="23"/>
      <c r="F242" s="23" t="s">
        <v>333</v>
      </c>
      <c r="G242" s="23" t="n">
        <v>60</v>
      </c>
      <c r="H242" s="31" t="n">
        <f aca="false">G242 * 1.118</f>
        <v>67.08</v>
      </c>
      <c r="I242" s="23" t="n">
        <v>60</v>
      </c>
      <c r="J242" s="32" t="n">
        <v>0</v>
      </c>
      <c r="K242" s="33" t="n">
        <f aca="false">SUM(I242,-J242)</f>
        <v>60</v>
      </c>
      <c r="L242" s="34" t="n">
        <f aca="false">I242/G242</f>
        <v>1</v>
      </c>
      <c r="M242" s="35" t="s">
        <v>34</v>
      </c>
      <c r="N242" s="36"/>
    </row>
    <row r="243" customFormat="false" ht="65.8" hidden="false" customHeight="false" outlineLevel="0" collapsed="false">
      <c r="A243" s="22"/>
      <c r="B243" s="23"/>
      <c r="C243" s="23"/>
      <c r="D243" s="30" t="s">
        <v>356</v>
      </c>
      <c r="E243" s="23"/>
      <c r="F243" s="23" t="s">
        <v>333</v>
      </c>
      <c r="G243" s="23" t="n">
        <v>60</v>
      </c>
      <c r="H243" s="31" t="n">
        <f aca="false">G243 * 1.118</f>
        <v>67.08</v>
      </c>
      <c r="I243" s="23" t="n">
        <v>60</v>
      </c>
      <c r="J243" s="32" t="n">
        <v>0</v>
      </c>
      <c r="K243" s="33" t="n">
        <f aca="false">SUM(I243,-J243)</f>
        <v>60</v>
      </c>
      <c r="L243" s="34" t="n">
        <f aca="false">I243/G243</f>
        <v>1</v>
      </c>
      <c r="M243" s="35" t="s">
        <v>34</v>
      </c>
      <c r="N243" s="36"/>
    </row>
    <row r="244" customFormat="false" ht="65.8" hidden="false" customHeight="false" outlineLevel="0" collapsed="false">
      <c r="A244" s="22"/>
      <c r="B244" s="23"/>
      <c r="C244" s="23"/>
      <c r="D244" s="30" t="s">
        <v>357</v>
      </c>
      <c r="E244" s="23"/>
      <c r="F244" s="23" t="s">
        <v>333</v>
      </c>
      <c r="G244" s="23" t="n">
        <v>60</v>
      </c>
      <c r="H244" s="31" t="n">
        <f aca="false">G244 * 1.118</f>
        <v>67.08</v>
      </c>
      <c r="I244" s="23" t="n">
        <v>60</v>
      </c>
      <c r="J244" s="32" t="n">
        <v>0</v>
      </c>
      <c r="K244" s="33" t="n">
        <f aca="false">SUM(I244,-J244)</f>
        <v>60</v>
      </c>
      <c r="L244" s="34" t="n">
        <f aca="false">I244/G244</f>
        <v>1</v>
      </c>
      <c r="M244" s="35" t="s">
        <v>34</v>
      </c>
      <c r="N244" s="36"/>
    </row>
    <row r="245" customFormat="false" ht="16.35" hidden="false" customHeight="true" outlineLevel="0" collapsed="false">
      <c r="A245" s="77" t="s">
        <v>358</v>
      </c>
      <c r="B245" s="78"/>
      <c r="C245" s="78"/>
      <c r="D245" s="79"/>
      <c r="E245" s="78"/>
      <c r="F245" s="80"/>
      <c r="G245" s="80" t="n">
        <f aca="false">SUM(G13:G244)</f>
        <v>1984</v>
      </c>
      <c r="H245" s="80" t="n">
        <f aca="false">SUM(H13:H244)</f>
        <v>2212.004</v>
      </c>
      <c r="I245" s="80" t="n">
        <f aca="false">SUM(I13:I244)</f>
        <v>1936</v>
      </c>
      <c r="J245" s="80" t="n">
        <f aca="false">SUM(J13:J244)</f>
        <v>301</v>
      </c>
      <c r="K245" s="81" t="n">
        <f aca="false">SUM(K13:K244)</f>
        <v>1635</v>
      </c>
      <c r="L245" s="80" t="n">
        <f aca="false">AVERAGE(L13:L244)</f>
        <v>0.935210129310345</v>
      </c>
      <c r="M245" s="82"/>
      <c r="N245" s="79"/>
    </row>
    <row r="246" customFormat="false" ht="48" hidden="false" customHeight="true" outlineLevel="0" collapsed="false">
      <c r="A246" s="83" t="s">
        <v>359</v>
      </c>
      <c r="B246" s="78"/>
      <c r="C246" s="78"/>
      <c r="D246" s="79"/>
      <c r="E246" s="78"/>
      <c r="F246" s="80"/>
      <c r="G246" s="80" t="n">
        <f aca="false">SUM(G13:G240)</f>
        <v>1780</v>
      </c>
      <c r="H246" s="80" t="n">
        <f aca="false">SUM(H13:H240)</f>
        <v>1983.932</v>
      </c>
      <c r="I246" s="80" t="n">
        <f aca="false">SUM(I13:I240)</f>
        <v>1732</v>
      </c>
      <c r="J246" s="80" t="n">
        <f aca="false">SUM(J13:J240)</f>
        <v>301</v>
      </c>
      <c r="K246" s="81" t="n">
        <f aca="false">SUM(K13:K240)</f>
        <v>1431</v>
      </c>
      <c r="L246" s="80" t="n">
        <f aca="false">AVERAGE(L13:L240)</f>
        <v>0.934073464912281</v>
      </c>
      <c r="M246" s="82"/>
      <c r="N246" s="79"/>
    </row>
    <row r="247" customFormat="false" ht="13.8" hidden="false" customHeight="false" outlineLevel="0" collapsed="false">
      <c r="B247" s="0"/>
      <c r="C247" s="0"/>
      <c r="D247" s="84"/>
      <c r="E247" s="0"/>
      <c r="F247" s="0"/>
      <c r="K247" s="0"/>
      <c r="M247" s="0"/>
      <c r="N247" s="84"/>
    </row>
    <row r="248" customFormat="false" ht="31.65" hidden="false" customHeight="false" outlineLevel="0" collapsed="false">
      <c r="B248" s="5" t="s">
        <v>360</v>
      </c>
      <c r="C248" s="0"/>
      <c r="D248" s="84"/>
      <c r="E248" s="0"/>
      <c r="F248" s="0"/>
      <c r="K248" s="85" t="s">
        <v>361</v>
      </c>
      <c r="M248" s="86"/>
      <c r="N248" s="87" t="s">
        <v>362</v>
      </c>
    </row>
    <row r="249" customFormat="false" ht="31.65" hidden="false" customHeight="false" outlineLevel="0" collapsed="false">
      <c r="B249" s="0"/>
      <c r="C249" s="0"/>
      <c r="D249" s="84"/>
      <c r="E249" s="0"/>
      <c r="F249" s="0"/>
      <c r="K249" s="0"/>
      <c r="M249" s="88"/>
      <c r="N249" s="87" t="s">
        <v>363</v>
      </c>
    </row>
    <row r="250" customFormat="false" ht="46.65" hidden="false" customHeight="false" outlineLevel="0" collapsed="false">
      <c r="B250" s="5" t="s">
        <v>364</v>
      </c>
      <c r="C250" s="5"/>
      <c r="D250" s="87" t="s">
        <v>365</v>
      </c>
      <c r="E250" s="0"/>
      <c r="F250" s="0"/>
      <c r="K250" s="0"/>
      <c r="M250" s="89"/>
      <c r="N250" s="0" t="s">
        <v>366</v>
      </c>
    </row>
    <row r="251" customFormat="false" ht="31.65" hidden="false" customHeight="false" outlineLevel="0" collapsed="false">
      <c r="B251" s="5"/>
      <c r="C251" s="5"/>
      <c r="D251" s="90"/>
      <c r="E251" s="3"/>
      <c r="F251" s="5"/>
      <c r="K251" s="85" t="s">
        <v>367</v>
      </c>
      <c r="M251" s="7"/>
      <c r="N251" s="87" t="s">
        <v>368</v>
      </c>
    </row>
    <row r="252" customFormat="false" ht="31.65" hidden="false" customHeight="false" outlineLevel="0" collapsed="false">
      <c r="D252" s="90"/>
      <c r="E252" s="3"/>
      <c r="F252" s="91"/>
      <c r="K252" s="85" t="s">
        <v>369</v>
      </c>
      <c r="M252" s="7"/>
      <c r="N252" s="0" t="s">
        <v>370</v>
      </c>
    </row>
    <row r="253" customFormat="false" ht="31.65" hidden="false" customHeight="false" outlineLevel="0" collapsed="false">
      <c r="D253" s="90"/>
      <c r="E253" s="3"/>
      <c r="F253" s="91"/>
      <c r="M253" s="7"/>
      <c r="N253" s="87" t="s">
        <v>371</v>
      </c>
    </row>
    <row r="254" customFormat="false" ht="31.65" hidden="false" customHeight="false" outlineLevel="0" collapsed="false">
      <c r="D254" s="90"/>
      <c r="E254" s="3"/>
      <c r="F254" s="91"/>
      <c r="M254" s="7"/>
      <c r="N254" s="0" t="s">
        <v>372</v>
      </c>
    </row>
    <row r="255" customFormat="false" ht="46.65" hidden="false" customHeight="false" outlineLevel="0" collapsed="false">
      <c r="D255" s="90"/>
      <c r="E255" s="3"/>
      <c r="F255" s="5"/>
      <c r="M255" s="7"/>
      <c r="N255" s="87" t="s">
        <v>373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2:N245"/>
  <mergeCells count="61">
    <mergeCell ref="A13:A244"/>
    <mergeCell ref="B13:B49"/>
    <mergeCell ref="C13:C49"/>
    <mergeCell ref="B50:B95"/>
    <mergeCell ref="C50:C95"/>
    <mergeCell ref="B96:B122"/>
    <mergeCell ref="C96:C122"/>
    <mergeCell ref="B123:B125"/>
    <mergeCell ref="C123:C125"/>
    <mergeCell ref="B126:B132"/>
    <mergeCell ref="C126:C132"/>
    <mergeCell ref="B133:B136"/>
    <mergeCell ref="C133:C136"/>
    <mergeCell ref="B137:B139"/>
    <mergeCell ref="C137:C139"/>
    <mergeCell ref="B140:B141"/>
    <mergeCell ref="C140:C141"/>
    <mergeCell ref="B142:B145"/>
    <mergeCell ref="C142:C145"/>
    <mergeCell ref="B146:B149"/>
    <mergeCell ref="C146:C149"/>
    <mergeCell ref="B150:B152"/>
    <mergeCell ref="C150:C152"/>
    <mergeCell ref="B153:B157"/>
    <mergeCell ref="C153:C157"/>
    <mergeCell ref="B158:B169"/>
    <mergeCell ref="C158:C169"/>
    <mergeCell ref="B170:B172"/>
    <mergeCell ref="C170:C172"/>
    <mergeCell ref="B173:B184"/>
    <mergeCell ref="C173:C184"/>
    <mergeCell ref="B185:B188"/>
    <mergeCell ref="C185:C188"/>
    <mergeCell ref="B189:B191"/>
    <mergeCell ref="C189:C191"/>
    <mergeCell ref="B192:B195"/>
    <mergeCell ref="C192:C195"/>
    <mergeCell ref="B196:B198"/>
    <mergeCell ref="C196:C198"/>
    <mergeCell ref="B200:B201"/>
    <mergeCell ref="C200:C201"/>
    <mergeCell ref="B202:B204"/>
    <mergeCell ref="C202:C204"/>
    <mergeCell ref="B206:B213"/>
    <mergeCell ref="C206:C213"/>
    <mergeCell ref="B214:B218"/>
    <mergeCell ref="C214:C218"/>
    <mergeCell ref="B219:B220"/>
    <mergeCell ref="C219:C220"/>
    <mergeCell ref="B221:B225"/>
    <mergeCell ref="C221:C225"/>
    <mergeCell ref="B226:B228"/>
    <mergeCell ref="C226:C228"/>
    <mergeCell ref="B229:B232"/>
    <mergeCell ref="C229:C232"/>
    <mergeCell ref="B233:B236"/>
    <mergeCell ref="C233:C236"/>
    <mergeCell ref="B237:B240"/>
    <mergeCell ref="C237:C240"/>
    <mergeCell ref="B241:B244"/>
    <mergeCell ref="C241:C244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2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35" activeCellId="0" sqref="C35"/>
    </sheetView>
  </sheetViews>
  <sheetFormatPr defaultRowHeight="16.5"/>
  <cols>
    <col collapsed="false" hidden="false" max="1" min="1" style="0" width="26.3333333333333"/>
    <col collapsed="false" hidden="false" max="2" min="2" style="0" width="41.1173708920188"/>
    <col collapsed="false" hidden="false" max="3" min="3" style="0" width="47.6995305164319"/>
  </cols>
  <sheetData>
    <row r="1" customFormat="false" ht="16.5" hidden="false" customHeight="false" outlineLevel="0" collapsed="false">
      <c r="A1" s="6" t="s">
        <v>0</v>
      </c>
      <c r="B1" s="6" t="s">
        <v>374</v>
      </c>
      <c r="C1" s="6" t="s">
        <v>375</v>
      </c>
    </row>
    <row r="2" customFormat="false" ht="16.5" hidden="false" customHeight="false" outlineLevel="0" collapsed="false">
      <c r="A2" s="92" t="s">
        <v>10</v>
      </c>
      <c r="B2" s="93" t="n">
        <f aca="false">DATE(2016,1,1)</f>
        <v>42370</v>
      </c>
      <c r="C2" s="94"/>
    </row>
    <row r="3" customFormat="false" ht="16.5" hidden="false" customHeight="false" outlineLevel="0" collapsed="false">
      <c r="A3" s="92" t="s">
        <v>376</v>
      </c>
      <c r="B3" s="93" t="n">
        <f aca="false">DATE(2016,1,1)</f>
        <v>42370</v>
      </c>
      <c r="C3" s="94"/>
    </row>
    <row r="4" customFormat="false" ht="16.4" hidden="false" customHeight="false" outlineLevel="0" collapsed="false">
      <c r="A4" s="8"/>
      <c r="B4" s="95" t="n">
        <f aca="false">DATE(2016,1,1)</f>
        <v>42370</v>
      </c>
      <c r="C4" s="96" t="s">
        <v>377</v>
      </c>
    </row>
    <row r="5" customFormat="false" ht="16.4" hidden="false" customHeight="false" outlineLevel="0" collapsed="false">
      <c r="A5" s="8"/>
      <c r="B5" s="95" t="n">
        <f aca="false">DATE(2016,1,2)</f>
        <v>42371</v>
      </c>
      <c r="C5" s="96" t="s">
        <v>378</v>
      </c>
    </row>
    <row r="6" customFormat="false" ht="16.4" hidden="false" customHeight="false" outlineLevel="0" collapsed="false">
      <c r="A6" s="8"/>
      <c r="B6" s="95" t="n">
        <f aca="false">DATE(2016,1,3)</f>
        <v>42372</v>
      </c>
      <c r="C6" s="96" t="s">
        <v>379</v>
      </c>
    </row>
    <row r="7" customFormat="false" ht="16.4" hidden="false" customHeight="false" outlineLevel="0" collapsed="false">
      <c r="A7" s="8"/>
      <c r="B7" s="95" t="n">
        <f aca="false">DATE(2016,1,9)</f>
        <v>42378</v>
      </c>
      <c r="C7" s="96" t="s">
        <v>378</v>
      </c>
    </row>
    <row r="8" customFormat="false" ht="16.4" hidden="false" customHeight="false" outlineLevel="0" collapsed="false">
      <c r="A8" s="8"/>
      <c r="B8" s="95" t="n">
        <f aca="false">DATE(2016,1,10)</f>
        <v>42379</v>
      </c>
      <c r="C8" s="96" t="s">
        <v>379</v>
      </c>
    </row>
    <row r="9" customFormat="false" ht="16.4" hidden="false" customHeight="false" outlineLevel="0" collapsed="false">
      <c r="A9" s="8"/>
      <c r="B9" s="95" t="n">
        <f aca="false">DATE(2016,1,16)</f>
        <v>42385</v>
      </c>
      <c r="C9" s="96" t="s">
        <v>378</v>
      </c>
    </row>
    <row r="10" customFormat="false" ht="16.4" hidden="false" customHeight="false" outlineLevel="0" collapsed="false">
      <c r="A10" s="8"/>
      <c r="B10" s="95" t="n">
        <f aca="false">DATE(2016,1,17)</f>
        <v>42386</v>
      </c>
      <c r="C10" s="96" t="s">
        <v>379</v>
      </c>
    </row>
    <row r="11" customFormat="false" ht="16.4" hidden="false" customHeight="false" outlineLevel="0" collapsed="false">
      <c r="A11" s="8"/>
      <c r="B11" s="95" t="n">
        <f aca="false">DATE(2016,1,23)</f>
        <v>42392</v>
      </c>
      <c r="C11" s="96" t="s">
        <v>378</v>
      </c>
    </row>
    <row r="12" customFormat="false" ht="16.4" hidden="false" customHeight="false" outlineLevel="0" collapsed="false">
      <c r="A12" s="8"/>
      <c r="B12" s="95" t="n">
        <f aca="false">DATE(2016,1,24)</f>
        <v>42393</v>
      </c>
      <c r="C12" s="96" t="s">
        <v>379</v>
      </c>
    </row>
    <row r="13" customFormat="false" ht="16.4" hidden="false" customHeight="false" outlineLevel="0" collapsed="false">
      <c r="A13" s="8"/>
      <c r="B13" s="95" t="n">
        <f aca="false">DATE(2016,1,27)</f>
        <v>42396</v>
      </c>
      <c r="C13" s="96" t="s">
        <v>380</v>
      </c>
    </row>
    <row r="14" customFormat="false" ht="16.4" hidden="false" customHeight="false" outlineLevel="0" collapsed="false">
      <c r="A14" s="8"/>
      <c r="B14" s="95" t="n">
        <f aca="false">DATE(2016,1,30)</f>
        <v>42399</v>
      </c>
      <c r="C14" s="96" t="s">
        <v>378</v>
      </c>
    </row>
    <row r="15" customFormat="false" ht="16.4" hidden="false" customHeight="false" outlineLevel="0" collapsed="false">
      <c r="A15" s="8"/>
      <c r="B15" s="95" t="n">
        <f aca="false">DATE(2016,1,31)</f>
        <v>42400</v>
      </c>
      <c r="C15" s="96" t="s">
        <v>379</v>
      </c>
    </row>
    <row r="16" customFormat="false" ht="16.4" hidden="false" customHeight="false" outlineLevel="0" collapsed="false">
      <c r="A16" s="8"/>
      <c r="B16" s="95" t="n">
        <f aca="false">DATE(2016,2,6)</f>
        <v>42406</v>
      </c>
      <c r="C16" s="96" t="s">
        <v>378</v>
      </c>
    </row>
    <row r="17" customFormat="false" ht="16.4" hidden="false" customHeight="false" outlineLevel="0" collapsed="false">
      <c r="A17" s="8"/>
      <c r="B17" s="95" t="n">
        <f aca="false">DATE(2016,2,7)</f>
        <v>42407</v>
      </c>
      <c r="C17" s="96" t="s">
        <v>381</v>
      </c>
    </row>
    <row r="18" customFormat="false" ht="16.4" hidden="false" customHeight="false" outlineLevel="0" collapsed="false">
      <c r="A18" s="8"/>
      <c r="B18" s="95" t="n">
        <f aca="false">DATE(2016,2,8)</f>
        <v>42408</v>
      </c>
      <c r="C18" s="96" t="s">
        <v>382</v>
      </c>
    </row>
    <row r="19" customFormat="false" ht="16.4" hidden="false" customHeight="false" outlineLevel="0" collapsed="false">
      <c r="A19" s="8"/>
      <c r="B19" s="95" t="n">
        <f aca="false">DATE(2016,2,9)</f>
        <v>42409</v>
      </c>
      <c r="C19" s="96" t="s">
        <v>383</v>
      </c>
    </row>
    <row r="20" customFormat="false" ht="16.4" hidden="false" customHeight="false" outlineLevel="0" collapsed="false">
      <c r="A20" s="8"/>
      <c r="B20" s="95" t="n">
        <f aca="false">DATE(2016,2,10)</f>
        <v>42410</v>
      </c>
      <c r="C20" s="96" t="s">
        <v>384</v>
      </c>
    </row>
    <row r="21" customFormat="false" ht="16.4" hidden="false" customHeight="false" outlineLevel="0" collapsed="false">
      <c r="A21" s="8"/>
      <c r="B21" s="95" t="n">
        <f aca="false">DATE(2016,2,13)</f>
        <v>42413</v>
      </c>
      <c r="C21" s="96" t="s">
        <v>378</v>
      </c>
    </row>
    <row r="22" customFormat="false" ht="16.4" hidden="false" customHeight="false" outlineLevel="0" collapsed="false">
      <c r="A22" s="8"/>
      <c r="B22" s="95" t="n">
        <f aca="false">DATE(2016,2,14)</f>
        <v>42414</v>
      </c>
      <c r="C22" s="96" t="s">
        <v>379</v>
      </c>
    </row>
    <row r="23" customFormat="false" ht="16.4" hidden="false" customHeight="false" outlineLevel="0" collapsed="false">
      <c r="A23" s="8"/>
      <c r="B23" s="95" t="n">
        <f aca="false">DATE(2016,2,20)</f>
        <v>42420</v>
      </c>
      <c r="C23" s="96" t="s">
        <v>378</v>
      </c>
    </row>
    <row r="24" customFormat="false" ht="16.4" hidden="false" customHeight="false" outlineLevel="0" collapsed="false">
      <c r="A24" s="8"/>
      <c r="B24" s="95" t="n">
        <f aca="false">DATE(2016,2,21)</f>
        <v>42421</v>
      </c>
      <c r="C24" s="96" t="s">
        <v>379</v>
      </c>
    </row>
    <row r="25" customFormat="false" ht="16.4" hidden="false" customHeight="false" outlineLevel="0" collapsed="false">
      <c r="A25" s="8"/>
      <c r="B25" s="95" t="n">
        <f aca="false">DATE(2016,2,27)</f>
        <v>42427</v>
      </c>
      <c r="C25" s="96" t="s">
        <v>378</v>
      </c>
    </row>
    <row r="26" customFormat="false" ht="16.4" hidden="false" customHeight="false" outlineLevel="0" collapsed="false">
      <c r="A26" s="8"/>
      <c r="B26" s="95" t="n">
        <f aca="false">DATE(2016,2,28)</f>
        <v>42428</v>
      </c>
      <c r="C26" s="96" t="s">
        <v>379</v>
      </c>
    </row>
    <row r="27" customFormat="false" ht="16.4" hidden="false" customHeight="false" outlineLevel="0" collapsed="false">
      <c r="A27" s="8"/>
      <c r="B27" s="95" t="n">
        <f aca="false">DATE(2016,3,1)</f>
        <v>42430</v>
      </c>
      <c r="C27" s="96" t="s">
        <v>385</v>
      </c>
    </row>
    <row r="28" customFormat="false" ht="16.45" hidden="false" customHeight="false" outlineLevel="0" collapsed="false">
      <c r="A28" s="8"/>
      <c r="B28" s="95" t="n">
        <f aca="false">DATE(2016,3,3)</f>
        <v>42432</v>
      </c>
      <c r="C28" s="96" t="s">
        <v>386</v>
      </c>
    </row>
    <row r="29" customFormat="false" ht="16.4" hidden="false" customHeight="false" outlineLevel="0" collapsed="false">
      <c r="A29" s="8"/>
      <c r="B29" s="95" t="n">
        <f aca="false">DATE(2016,3,5)</f>
        <v>42434</v>
      </c>
      <c r="C29" s="96" t="s">
        <v>378</v>
      </c>
    </row>
    <row r="30" customFormat="false" ht="16.4" hidden="false" customHeight="false" outlineLevel="0" collapsed="false">
      <c r="A30" s="8"/>
      <c r="B30" s="95" t="n">
        <f aca="false">DATE(2016,3,6)</f>
        <v>42435</v>
      </c>
      <c r="C30" s="96" t="s">
        <v>379</v>
      </c>
    </row>
    <row r="31" customFormat="false" ht="16.4" hidden="false" customHeight="false" outlineLevel="0" collapsed="false">
      <c r="A31" s="8"/>
      <c r="B31" s="95" t="n">
        <f aca="false">DATE(2016,3,12)</f>
        <v>42441</v>
      </c>
      <c r="C31" s="96" t="s">
        <v>378</v>
      </c>
    </row>
    <row r="32" customFormat="false" ht="16.4" hidden="false" customHeight="false" outlineLevel="0" collapsed="false">
      <c r="A32" s="8"/>
      <c r="B32" s="95" t="n">
        <f aca="false">DATE(2016,3,13)</f>
        <v>42442</v>
      </c>
      <c r="C32" s="96" t="s">
        <v>379</v>
      </c>
    </row>
    <row r="33" customFormat="false" ht="16.4" hidden="false" customHeight="false" outlineLevel="0" collapsed="false">
      <c r="A33" s="8"/>
      <c r="B33" s="95" t="n">
        <f aca="false">DATE(2016,3,19)</f>
        <v>42448</v>
      </c>
      <c r="C33" s="96" t="s">
        <v>378</v>
      </c>
    </row>
    <row r="34" customFormat="false" ht="16.4" hidden="false" customHeight="false" outlineLevel="0" collapsed="false">
      <c r="A34" s="8"/>
      <c r="B34" s="95" t="n">
        <f aca="false">DATE(2016,3,20)</f>
        <v>42449</v>
      </c>
      <c r="C34" s="96" t="s">
        <v>379</v>
      </c>
    </row>
    <row r="35" customFormat="false" ht="16.4" hidden="false" customHeight="false" outlineLevel="0" collapsed="false">
      <c r="A35" s="8"/>
      <c r="B35" s="95" t="n">
        <f aca="false">DATE(2016,3,26)</f>
        <v>42455</v>
      </c>
      <c r="C35" s="96" t="s">
        <v>378</v>
      </c>
    </row>
    <row r="36" customFormat="false" ht="16.4" hidden="false" customHeight="false" outlineLevel="0" collapsed="false">
      <c r="A36" s="8"/>
      <c r="B36" s="95" t="n">
        <f aca="false">DATE(2016,3,27)</f>
        <v>42456</v>
      </c>
      <c r="C36" s="96" t="s">
        <v>379</v>
      </c>
    </row>
    <row r="37" customFormat="false" ht="16.4" hidden="false" customHeight="false" outlineLevel="0" collapsed="false">
      <c r="A37" s="8"/>
      <c r="B37" s="95" t="n">
        <f aca="false">DATE(2016,4,2)</f>
        <v>42462</v>
      </c>
      <c r="C37" s="96" t="s">
        <v>378</v>
      </c>
    </row>
    <row r="38" customFormat="false" ht="16.4" hidden="false" customHeight="false" outlineLevel="0" collapsed="false">
      <c r="A38" s="8"/>
      <c r="B38" s="95" t="n">
        <f aca="false">DATE(2016,4,3)</f>
        <v>42463</v>
      </c>
      <c r="C38" s="96" t="s">
        <v>379</v>
      </c>
    </row>
    <row r="39" customFormat="false" ht="16.4" hidden="false" customHeight="false" outlineLevel="0" collapsed="false">
      <c r="A39" s="8"/>
      <c r="B39" s="95" t="n">
        <f aca="false">DATE(2016,4,9)</f>
        <v>42469</v>
      </c>
      <c r="C39" s="96" t="s">
        <v>378</v>
      </c>
    </row>
    <row r="40" customFormat="false" ht="16.4" hidden="false" customHeight="false" outlineLevel="0" collapsed="false">
      <c r="A40" s="8"/>
      <c r="B40" s="95" t="n">
        <f aca="false">DATE(2016,4,10)</f>
        <v>42470</v>
      </c>
      <c r="C40" s="96" t="s">
        <v>379</v>
      </c>
    </row>
    <row r="41" customFormat="false" ht="16.4" hidden="false" customHeight="false" outlineLevel="0" collapsed="false">
      <c r="A41" s="8"/>
      <c r="B41" s="95" t="n">
        <f aca="false">DATE(2016,4,16)</f>
        <v>42476</v>
      </c>
      <c r="C41" s="96" t="s">
        <v>378</v>
      </c>
    </row>
    <row r="42" customFormat="false" ht="16.4" hidden="false" customHeight="false" outlineLevel="0" collapsed="false">
      <c r="A42" s="8"/>
      <c r="B42" s="95" t="n">
        <f aca="false">DATE(2016,4,17)</f>
        <v>42477</v>
      </c>
      <c r="C42" s="96" t="s">
        <v>379</v>
      </c>
    </row>
    <row r="43" customFormat="false" ht="16.4" hidden="false" customHeight="false" outlineLevel="0" collapsed="false">
      <c r="A43" s="8"/>
      <c r="B43" s="95" t="n">
        <f aca="false">DATE(2016,4,23)</f>
        <v>42483</v>
      </c>
      <c r="C43" s="96" t="s">
        <v>378</v>
      </c>
    </row>
    <row r="44" customFormat="false" ht="16.4" hidden="false" customHeight="false" outlineLevel="0" collapsed="false">
      <c r="A44" s="8"/>
      <c r="B44" s="95" t="n">
        <f aca="false">DATE(2016,4,24)</f>
        <v>42484</v>
      </c>
      <c r="C44" s="96" t="s">
        <v>379</v>
      </c>
    </row>
    <row r="45" customFormat="false" ht="16.4" hidden="false" customHeight="false" outlineLevel="0" collapsed="false">
      <c r="A45" s="8"/>
      <c r="B45" s="95" t="n">
        <f aca="false">DATE(2016,4,30)</f>
        <v>42490</v>
      </c>
      <c r="C45" s="96" t="s">
        <v>378</v>
      </c>
    </row>
    <row r="46" customFormat="false" ht="16.4" hidden="false" customHeight="false" outlineLevel="0" collapsed="false">
      <c r="A46" s="8"/>
      <c r="B46" s="95" t="n">
        <f aca="false">DATE(2016,5,1)</f>
        <v>42491</v>
      </c>
      <c r="C46" s="96" t="s">
        <v>387</v>
      </c>
    </row>
    <row r="47" customFormat="false" ht="16.4" hidden="false" customHeight="false" outlineLevel="0" collapsed="false">
      <c r="A47" s="8"/>
      <c r="B47" s="95" t="n">
        <f aca="false">DATE(2016,5,5)</f>
        <v>42495</v>
      </c>
      <c r="C47" s="96" t="s">
        <v>388</v>
      </c>
    </row>
    <row r="48" customFormat="false" ht="16.4" hidden="false" customHeight="false" outlineLevel="0" collapsed="false">
      <c r="A48" s="8"/>
      <c r="B48" s="95" t="n">
        <f aca="false">DATE(2016,5,7)</f>
        <v>42497</v>
      </c>
      <c r="C48" s="96" t="s">
        <v>378</v>
      </c>
    </row>
    <row r="49" customFormat="false" ht="16.4" hidden="false" customHeight="false" outlineLevel="0" collapsed="false">
      <c r="A49" s="8"/>
      <c r="B49" s="95" t="n">
        <f aca="false">DATE(2016,5,8)</f>
        <v>42498</v>
      </c>
      <c r="C49" s="96" t="s">
        <v>379</v>
      </c>
    </row>
    <row r="50" customFormat="false" ht="16.4" hidden="false" customHeight="false" outlineLevel="0" collapsed="false">
      <c r="A50" s="8"/>
      <c r="B50" s="95" t="n">
        <f aca="false">DATE(2016,5,14)</f>
        <v>42504</v>
      </c>
      <c r="C50" s="96" t="s">
        <v>389</v>
      </c>
    </row>
    <row r="51" customFormat="false" ht="16.4" hidden="false" customHeight="false" outlineLevel="0" collapsed="false">
      <c r="A51" s="8"/>
      <c r="B51" s="95" t="n">
        <f aca="false">DATE(2016,5,15)</f>
        <v>42505</v>
      </c>
      <c r="C51" s="96" t="s">
        <v>379</v>
      </c>
    </row>
    <row r="52" customFormat="false" ht="16.4" hidden="false" customHeight="false" outlineLevel="0" collapsed="false">
      <c r="A52" s="8"/>
      <c r="B52" s="95" t="n">
        <f aca="false">DATE(2016,5,21)</f>
        <v>42511</v>
      </c>
      <c r="C52" s="96" t="s">
        <v>378</v>
      </c>
    </row>
    <row r="53" customFormat="false" ht="16.4" hidden="false" customHeight="false" outlineLevel="0" collapsed="false">
      <c r="A53" s="8"/>
      <c r="B53" s="95" t="n">
        <f aca="false">DATE(2016,5,22)</f>
        <v>42512</v>
      </c>
      <c r="C53" s="96" t="s">
        <v>379</v>
      </c>
    </row>
    <row r="54" customFormat="false" ht="16.4" hidden="false" customHeight="false" outlineLevel="0" collapsed="false">
      <c r="A54" s="8"/>
      <c r="B54" s="95" t="n">
        <f aca="false">DATE(2016,5,28)</f>
        <v>42518</v>
      </c>
      <c r="C54" s="96" t="s">
        <v>378</v>
      </c>
    </row>
    <row r="55" customFormat="false" ht="16.4" hidden="false" customHeight="false" outlineLevel="0" collapsed="false">
      <c r="A55" s="8"/>
      <c r="B55" s="95" t="n">
        <f aca="false">DATE(2016,5,29)</f>
        <v>42519</v>
      </c>
      <c r="C55" s="96" t="s">
        <v>379</v>
      </c>
    </row>
    <row r="56" customFormat="false" ht="16.4" hidden="false" customHeight="false" outlineLevel="0" collapsed="false">
      <c r="A56" s="8"/>
      <c r="B56" s="95" t="n">
        <f aca="false">DATE(2016,6,4)</f>
        <v>42525</v>
      </c>
      <c r="C56" s="96" t="s">
        <v>378</v>
      </c>
    </row>
    <row r="57" customFormat="false" ht="16.4" hidden="false" customHeight="false" outlineLevel="0" collapsed="false">
      <c r="A57" s="8"/>
      <c r="B57" s="95" t="n">
        <f aca="false">DATE(2016,6,5)</f>
        <v>42526</v>
      </c>
      <c r="C57" s="96" t="s">
        <v>379</v>
      </c>
    </row>
    <row r="58" customFormat="false" ht="16.4" hidden="false" customHeight="false" outlineLevel="0" collapsed="false">
      <c r="A58" s="8"/>
      <c r="B58" s="95" t="n">
        <f aca="false">DATE(2016,6,6)</f>
        <v>42527</v>
      </c>
      <c r="C58" s="96" t="s">
        <v>390</v>
      </c>
    </row>
    <row r="59" customFormat="false" ht="16.4" hidden="false" customHeight="false" outlineLevel="0" collapsed="false">
      <c r="A59" s="8"/>
      <c r="B59" s="95" t="n">
        <f aca="false">DATE(2016,6,11)</f>
        <v>42532</v>
      </c>
      <c r="C59" s="96" t="s">
        <v>378</v>
      </c>
    </row>
    <row r="60" customFormat="false" ht="16.4" hidden="false" customHeight="false" outlineLevel="0" collapsed="false">
      <c r="A60" s="8"/>
      <c r="B60" s="95" t="n">
        <f aca="false">DATE(2016,6,12)</f>
        <v>42533</v>
      </c>
      <c r="C60" s="96" t="s">
        <v>379</v>
      </c>
    </row>
    <row r="61" customFormat="false" ht="16.4" hidden="false" customHeight="false" outlineLevel="0" collapsed="false">
      <c r="A61" s="8"/>
      <c r="B61" s="95" t="n">
        <f aca="false">DATE(2016,6,18)</f>
        <v>42539</v>
      </c>
      <c r="C61" s="96" t="s">
        <v>378</v>
      </c>
    </row>
    <row r="62" customFormat="false" ht="16.4" hidden="false" customHeight="false" outlineLevel="0" collapsed="false">
      <c r="A62" s="8"/>
      <c r="B62" s="95" t="n">
        <f aca="false">DATE(2016,6,19)</f>
        <v>42540</v>
      </c>
      <c r="C62" s="96" t="s">
        <v>379</v>
      </c>
    </row>
    <row r="63" customFormat="false" ht="16.4" hidden="false" customHeight="false" outlineLevel="0" collapsed="false">
      <c r="A63" s="8"/>
      <c r="B63" s="95" t="n">
        <f aca="false">DATE(2016,6,25)</f>
        <v>42546</v>
      </c>
      <c r="C63" s="96" t="s">
        <v>378</v>
      </c>
    </row>
    <row r="64" customFormat="false" ht="16.4" hidden="false" customHeight="false" outlineLevel="0" collapsed="false">
      <c r="A64" s="8"/>
      <c r="B64" s="95" t="n">
        <f aca="false">DATE(2016,6,26)</f>
        <v>42547</v>
      </c>
      <c r="C64" s="96" t="s">
        <v>379</v>
      </c>
    </row>
    <row r="65" customFormat="false" ht="16.4" hidden="false" customHeight="false" outlineLevel="0" collapsed="false">
      <c r="A65" s="8"/>
      <c r="B65" s="95" t="n">
        <f aca="false">DATE(2016,7,2)</f>
        <v>42553</v>
      </c>
      <c r="C65" s="96" t="s">
        <v>378</v>
      </c>
    </row>
    <row r="66" customFormat="false" ht="16.4" hidden="false" customHeight="false" outlineLevel="0" collapsed="false">
      <c r="A66" s="8"/>
      <c r="B66" s="95" t="n">
        <f aca="false">DATE(2016,7,3)</f>
        <v>42554</v>
      </c>
      <c r="C66" s="96" t="s">
        <v>379</v>
      </c>
    </row>
    <row r="67" customFormat="false" ht="16.4" hidden="false" customHeight="false" outlineLevel="0" collapsed="false">
      <c r="A67" s="8"/>
      <c r="B67" s="95" t="n">
        <f aca="false">DATE(2016,7,9)</f>
        <v>42560</v>
      </c>
      <c r="C67" s="96" t="s">
        <v>378</v>
      </c>
    </row>
    <row r="68" customFormat="false" ht="16.4" hidden="false" customHeight="false" outlineLevel="0" collapsed="false">
      <c r="A68" s="8"/>
      <c r="B68" s="95" t="n">
        <f aca="false">DATE(2016,7,10)</f>
        <v>42561</v>
      </c>
      <c r="C68" s="96" t="s">
        <v>379</v>
      </c>
    </row>
    <row r="69" customFormat="false" ht="16.4" hidden="false" customHeight="false" outlineLevel="0" collapsed="false">
      <c r="A69" s="8"/>
      <c r="B69" s="95" t="n">
        <f aca="false">DATE(2016,7,16)</f>
        <v>42567</v>
      </c>
      <c r="C69" s="96" t="s">
        <v>378</v>
      </c>
    </row>
    <row r="70" customFormat="false" ht="16.4" hidden="false" customHeight="false" outlineLevel="0" collapsed="false">
      <c r="A70" s="8"/>
      <c r="B70" s="95" t="n">
        <f aca="false">DATE(2016,7,17)</f>
        <v>42568</v>
      </c>
      <c r="C70" s="96" t="s">
        <v>379</v>
      </c>
    </row>
    <row r="71" customFormat="false" ht="16.4" hidden="false" customHeight="false" outlineLevel="0" collapsed="false">
      <c r="A71" s="8"/>
      <c r="B71" s="95" t="n">
        <f aca="false">DATE(2016,7,23)</f>
        <v>42574</v>
      </c>
      <c r="C71" s="96" t="s">
        <v>378</v>
      </c>
    </row>
    <row r="72" customFormat="false" ht="16.4" hidden="false" customHeight="false" outlineLevel="0" collapsed="false">
      <c r="A72" s="8"/>
      <c r="B72" s="95" t="n">
        <f aca="false">DATE(2016,7,24)</f>
        <v>42575</v>
      </c>
      <c r="C72" s="96" t="s">
        <v>379</v>
      </c>
    </row>
    <row r="73" customFormat="false" ht="16.4" hidden="false" customHeight="false" outlineLevel="0" collapsed="false">
      <c r="A73" s="8"/>
      <c r="B73" s="95" t="n">
        <f aca="false">DATE(2016,7,30)</f>
        <v>42581</v>
      </c>
      <c r="C73" s="96" t="s">
        <v>378</v>
      </c>
    </row>
    <row r="74" customFormat="false" ht="16.4" hidden="false" customHeight="false" outlineLevel="0" collapsed="false">
      <c r="A74" s="8"/>
      <c r="B74" s="95" t="n">
        <f aca="false">DATE(2016,7,31)</f>
        <v>42582</v>
      </c>
      <c r="C74" s="96" t="s">
        <v>379</v>
      </c>
    </row>
    <row r="75" customFormat="false" ht="16.4" hidden="false" customHeight="false" outlineLevel="0" collapsed="false">
      <c r="A75" s="8"/>
      <c r="B75" s="95" t="n">
        <f aca="false">DATE(2016,8,6)</f>
        <v>42588</v>
      </c>
      <c r="C75" s="96" t="s">
        <v>378</v>
      </c>
    </row>
    <row r="76" customFormat="false" ht="16.4" hidden="false" customHeight="false" outlineLevel="0" collapsed="false">
      <c r="A76" s="8"/>
      <c r="B76" s="95" t="n">
        <f aca="false">DATE(2016,8,7)</f>
        <v>42589</v>
      </c>
      <c r="C76" s="96" t="s">
        <v>379</v>
      </c>
    </row>
    <row r="77" customFormat="false" ht="16.4" hidden="false" customHeight="false" outlineLevel="0" collapsed="false">
      <c r="A77" s="8"/>
      <c r="B77" s="95" t="n">
        <f aca="false">DATE(2016,8,13)</f>
        <v>42595</v>
      </c>
      <c r="C77" s="96" t="s">
        <v>378</v>
      </c>
    </row>
    <row r="78" customFormat="false" ht="16.4" hidden="false" customHeight="false" outlineLevel="0" collapsed="false">
      <c r="A78" s="8"/>
      <c r="B78" s="95" t="n">
        <f aca="false">DATE(2016,8,14)</f>
        <v>42596</v>
      </c>
      <c r="C78" s="96" t="s">
        <v>379</v>
      </c>
    </row>
    <row r="79" customFormat="false" ht="16.4" hidden="false" customHeight="false" outlineLevel="0" collapsed="false">
      <c r="A79" s="8"/>
      <c r="B79" s="95" t="n">
        <f aca="false">DATE(2016,8,15)</f>
        <v>42597</v>
      </c>
      <c r="C79" s="96" t="s">
        <v>391</v>
      </c>
    </row>
    <row r="80" customFormat="false" ht="16.4" hidden="false" customHeight="false" outlineLevel="0" collapsed="false">
      <c r="A80" s="8"/>
      <c r="B80" s="95" t="n">
        <f aca="false">DATE(2016,8,20)</f>
        <v>42602</v>
      </c>
      <c r="C80" s="96" t="s">
        <v>378</v>
      </c>
    </row>
    <row r="81" customFormat="false" ht="16.4" hidden="false" customHeight="false" outlineLevel="0" collapsed="false">
      <c r="A81" s="8"/>
      <c r="B81" s="95" t="n">
        <f aca="false">DATE(2016,8,21)</f>
        <v>42603</v>
      </c>
      <c r="C81" s="96" t="s">
        <v>379</v>
      </c>
    </row>
    <row r="82" customFormat="false" ht="16.4" hidden="false" customHeight="false" outlineLevel="0" collapsed="false">
      <c r="A82" s="8"/>
      <c r="B82" s="95" t="n">
        <f aca="false">DATE(2016,8,27)</f>
        <v>42609</v>
      </c>
      <c r="C82" s="96" t="s">
        <v>378</v>
      </c>
    </row>
    <row r="83" customFormat="false" ht="16.4" hidden="false" customHeight="false" outlineLevel="0" collapsed="false">
      <c r="A83" s="8"/>
      <c r="B83" s="95" t="n">
        <f aca="false">DATE(2016,8,28)</f>
        <v>42610</v>
      </c>
      <c r="C83" s="96" t="s">
        <v>379</v>
      </c>
    </row>
    <row r="84" customFormat="false" ht="16.4" hidden="false" customHeight="false" outlineLevel="0" collapsed="false">
      <c r="A84" s="8"/>
      <c r="B84" s="95" t="n">
        <f aca="false">DATE(2016,9,3)</f>
        <v>42616</v>
      </c>
      <c r="C84" s="96" t="s">
        <v>378</v>
      </c>
    </row>
    <row r="85" customFormat="false" ht="16.4" hidden="false" customHeight="false" outlineLevel="0" collapsed="false">
      <c r="A85" s="8"/>
      <c r="B85" s="95" t="n">
        <f aca="false">DATE(2016,9,4)</f>
        <v>42617</v>
      </c>
      <c r="C85" s="96" t="s">
        <v>379</v>
      </c>
    </row>
    <row r="86" customFormat="false" ht="16.4" hidden="false" customHeight="false" outlineLevel="0" collapsed="false">
      <c r="A86" s="8"/>
      <c r="B86" s="95" t="n">
        <f aca="false">DATE(2016,9,10)</f>
        <v>42623</v>
      </c>
      <c r="C86" s="96" t="s">
        <v>378</v>
      </c>
    </row>
    <row r="87" customFormat="false" ht="16.4" hidden="false" customHeight="false" outlineLevel="0" collapsed="false">
      <c r="A87" s="8"/>
      <c r="B87" s="95" t="n">
        <f aca="false">DATE(2016,9,11)</f>
        <v>42624</v>
      </c>
      <c r="C87" s="96" t="s">
        <v>379</v>
      </c>
    </row>
    <row r="88" customFormat="false" ht="16.4" hidden="false" customHeight="false" outlineLevel="0" collapsed="false">
      <c r="A88" s="8"/>
      <c r="B88" s="95" t="n">
        <f aca="false">DATE(2016,9,14)</f>
        <v>42627</v>
      </c>
      <c r="C88" s="96" t="s">
        <v>392</v>
      </c>
    </row>
    <row r="89" customFormat="false" ht="16.4" hidden="false" customHeight="false" outlineLevel="0" collapsed="false">
      <c r="A89" s="8"/>
      <c r="B89" s="95" t="n">
        <f aca="false">DATE(2016,9,15)</f>
        <v>42628</v>
      </c>
      <c r="C89" s="96" t="s">
        <v>393</v>
      </c>
    </row>
    <row r="90" customFormat="false" ht="16.4" hidden="false" customHeight="false" outlineLevel="0" collapsed="false">
      <c r="A90" s="8"/>
      <c r="B90" s="95" t="n">
        <f aca="false">DATE(2016,9,16)</f>
        <v>42629</v>
      </c>
      <c r="C90" s="96" t="s">
        <v>392</v>
      </c>
    </row>
    <row r="91" customFormat="false" ht="16.4" hidden="false" customHeight="false" outlineLevel="0" collapsed="false">
      <c r="A91" s="8"/>
      <c r="B91" s="95" t="n">
        <f aca="false">DATE(2016,9,17)</f>
        <v>42630</v>
      </c>
      <c r="C91" s="96" t="s">
        <v>378</v>
      </c>
    </row>
    <row r="92" customFormat="false" ht="16.4" hidden="false" customHeight="false" outlineLevel="0" collapsed="false">
      <c r="A92" s="8"/>
      <c r="B92" s="95" t="n">
        <f aca="false">DATE(2016,9,18)</f>
        <v>42631</v>
      </c>
      <c r="C92" s="96" t="s">
        <v>379</v>
      </c>
    </row>
    <row r="93" customFormat="false" ht="16.4" hidden="false" customHeight="false" outlineLevel="0" collapsed="false">
      <c r="A93" s="8"/>
      <c r="B93" s="95" t="n">
        <f aca="false">DATE(2016,9,24)</f>
        <v>42637</v>
      </c>
      <c r="C93" s="96" t="s">
        <v>378</v>
      </c>
    </row>
    <row r="94" customFormat="false" ht="16.4" hidden="false" customHeight="false" outlineLevel="0" collapsed="false">
      <c r="A94" s="8"/>
      <c r="B94" s="95" t="n">
        <f aca="false">DATE(2016,9,25)</f>
        <v>42638</v>
      </c>
      <c r="C94" s="96" t="s">
        <v>379</v>
      </c>
    </row>
    <row r="95" customFormat="false" ht="16.4" hidden="false" customHeight="false" outlineLevel="0" collapsed="false">
      <c r="A95" s="8"/>
      <c r="B95" s="95" t="n">
        <f aca="false">DATE(2016,10,1)</f>
        <v>42644</v>
      </c>
      <c r="C95" s="96" t="s">
        <v>378</v>
      </c>
    </row>
    <row r="96" customFormat="false" ht="16.4" hidden="false" customHeight="false" outlineLevel="0" collapsed="false">
      <c r="A96" s="8"/>
      <c r="B96" s="95" t="n">
        <f aca="false">DATE(2016,10,2)</f>
        <v>42645</v>
      </c>
      <c r="C96" s="96" t="s">
        <v>379</v>
      </c>
    </row>
    <row r="97" customFormat="false" ht="16.4" hidden="false" customHeight="false" outlineLevel="0" collapsed="false">
      <c r="A97" s="8"/>
      <c r="B97" s="95" t="n">
        <f aca="false">DATE(2016,10,3)</f>
        <v>42646</v>
      </c>
      <c r="C97" s="96" t="s">
        <v>394</v>
      </c>
    </row>
    <row r="98" customFormat="false" ht="16.4" hidden="false" customHeight="false" outlineLevel="0" collapsed="false">
      <c r="A98" s="8"/>
      <c r="B98" s="95" t="n">
        <f aca="false">DATE(2016,10,8)</f>
        <v>42651</v>
      </c>
      <c r="C98" s="96" t="s">
        <v>378</v>
      </c>
    </row>
    <row r="99" customFormat="false" ht="16.4" hidden="false" customHeight="false" outlineLevel="0" collapsed="false">
      <c r="A99" s="8"/>
      <c r="B99" s="95" t="n">
        <f aca="false">DATE(2016,10,9)</f>
        <v>42652</v>
      </c>
      <c r="C99" s="96" t="s">
        <v>379</v>
      </c>
    </row>
    <row r="100" customFormat="false" ht="16.4" hidden="false" customHeight="false" outlineLevel="0" collapsed="false">
      <c r="A100" s="8"/>
      <c r="B100" s="95" t="n">
        <f aca="false">DATE(2016,10,15)</f>
        <v>42658</v>
      </c>
      <c r="C100" s="96" t="s">
        <v>378</v>
      </c>
    </row>
    <row r="101" customFormat="false" ht="16.4" hidden="false" customHeight="false" outlineLevel="0" collapsed="false">
      <c r="A101" s="8"/>
      <c r="B101" s="95" t="n">
        <f aca="false">DATE(2016,10,16)</f>
        <v>42659</v>
      </c>
      <c r="C101" s="96" t="s">
        <v>379</v>
      </c>
    </row>
    <row r="102" customFormat="false" ht="16.4" hidden="false" customHeight="false" outlineLevel="0" collapsed="false">
      <c r="A102" s="8"/>
      <c r="B102" s="95" t="n">
        <f aca="false">DATE(2016,10,22)</f>
        <v>42665</v>
      </c>
      <c r="C102" s="96" t="s">
        <v>378</v>
      </c>
    </row>
    <row r="103" customFormat="false" ht="16.4" hidden="false" customHeight="false" outlineLevel="0" collapsed="false">
      <c r="A103" s="8"/>
      <c r="B103" s="95" t="n">
        <f aca="false">DATE(2016,10,23)</f>
        <v>42666</v>
      </c>
      <c r="C103" s="96" t="s">
        <v>379</v>
      </c>
    </row>
    <row r="104" customFormat="false" ht="16.4" hidden="false" customHeight="false" outlineLevel="0" collapsed="false">
      <c r="A104" s="8"/>
      <c r="B104" s="95" t="n">
        <f aca="false">DATE(2016,10,29)</f>
        <v>42672</v>
      </c>
      <c r="C104" s="96" t="s">
        <v>378</v>
      </c>
    </row>
    <row r="105" customFormat="false" ht="16.4" hidden="false" customHeight="false" outlineLevel="0" collapsed="false">
      <c r="A105" s="8"/>
      <c r="B105" s="95" t="n">
        <f aca="false">DATE(2016,10,30)</f>
        <v>42673</v>
      </c>
      <c r="C105" s="96" t="s">
        <v>379</v>
      </c>
    </row>
    <row r="106" customFormat="false" ht="16.4" hidden="false" customHeight="false" outlineLevel="0" collapsed="false">
      <c r="A106" s="8"/>
      <c r="B106" s="95" t="n">
        <f aca="false">DATE(2016,11,5)</f>
        <v>42679</v>
      </c>
      <c r="C106" s="96" t="s">
        <v>378</v>
      </c>
    </row>
    <row r="107" customFormat="false" ht="16.4" hidden="false" customHeight="false" outlineLevel="0" collapsed="false">
      <c r="A107" s="8"/>
      <c r="B107" s="95" t="n">
        <f aca="false">DATE(2016,11,6)</f>
        <v>42680</v>
      </c>
      <c r="C107" s="96" t="s">
        <v>379</v>
      </c>
    </row>
    <row r="108" customFormat="false" ht="16.4" hidden="false" customHeight="false" outlineLevel="0" collapsed="false">
      <c r="A108" s="8"/>
      <c r="B108" s="95" t="n">
        <f aca="false">DATE(2016,11,12)</f>
        <v>42686</v>
      </c>
      <c r="C108" s="96" t="s">
        <v>378</v>
      </c>
    </row>
    <row r="109" customFormat="false" ht="16.4" hidden="false" customHeight="false" outlineLevel="0" collapsed="false">
      <c r="A109" s="8"/>
      <c r="B109" s="95" t="n">
        <f aca="false">DATE(2016,11,13)</f>
        <v>42687</v>
      </c>
      <c r="C109" s="96" t="s">
        <v>379</v>
      </c>
    </row>
    <row r="110" customFormat="false" ht="16.4" hidden="false" customHeight="false" outlineLevel="0" collapsed="false">
      <c r="A110" s="8"/>
      <c r="B110" s="95" t="n">
        <f aca="false">DATE(2016,11,19)</f>
        <v>42693</v>
      </c>
      <c r="C110" s="96" t="s">
        <v>378</v>
      </c>
    </row>
    <row r="111" customFormat="false" ht="16.4" hidden="false" customHeight="false" outlineLevel="0" collapsed="false">
      <c r="A111" s="8"/>
      <c r="B111" s="95" t="n">
        <f aca="false">DATE(2016,11,20)</f>
        <v>42694</v>
      </c>
      <c r="C111" s="96" t="s">
        <v>379</v>
      </c>
    </row>
    <row r="112" customFormat="false" ht="16.4" hidden="false" customHeight="false" outlineLevel="0" collapsed="false">
      <c r="A112" s="8"/>
      <c r="B112" s="95" t="n">
        <f aca="false">DATE(2016,11,26)</f>
        <v>42700</v>
      </c>
      <c r="C112" s="96" t="s">
        <v>378</v>
      </c>
    </row>
    <row r="113" customFormat="false" ht="16.4" hidden="false" customHeight="false" outlineLevel="0" collapsed="false">
      <c r="A113" s="8"/>
      <c r="B113" s="95" t="n">
        <f aca="false">DATE(2016,11,27)</f>
        <v>42701</v>
      </c>
      <c r="C113" s="96" t="s">
        <v>379</v>
      </c>
    </row>
    <row r="114" customFormat="false" ht="16.4" hidden="false" customHeight="false" outlineLevel="0" collapsed="false">
      <c r="A114" s="8"/>
      <c r="B114" s="95" t="n">
        <f aca="false">DATE(2016,12,3)</f>
        <v>42707</v>
      </c>
      <c r="C114" s="96" t="s">
        <v>378</v>
      </c>
    </row>
    <row r="115" customFormat="false" ht="16.4" hidden="false" customHeight="false" outlineLevel="0" collapsed="false">
      <c r="A115" s="8"/>
      <c r="B115" s="95" t="n">
        <f aca="false">DATE(2016,12,4)</f>
        <v>42708</v>
      </c>
      <c r="C115" s="96" t="s">
        <v>379</v>
      </c>
    </row>
    <row r="116" customFormat="false" ht="16.4" hidden="false" customHeight="false" outlineLevel="0" collapsed="false">
      <c r="A116" s="8"/>
      <c r="B116" s="95" t="n">
        <f aca="false">DATE(2016,12,10)</f>
        <v>42714</v>
      </c>
      <c r="C116" s="96" t="s">
        <v>378</v>
      </c>
    </row>
    <row r="117" customFormat="false" ht="16.4" hidden="false" customHeight="false" outlineLevel="0" collapsed="false">
      <c r="A117" s="8"/>
      <c r="B117" s="95" t="n">
        <f aca="false">DATE(2016,12,11)</f>
        <v>42715</v>
      </c>
      <c r="C117" s="96" t="s">
        <v>379</v>
      </c>
    </row>
    <row r="118" customFormat="false" ht="16.4" hidden="false" customHeight="false" outlineLevel="0" collapsed="false">
      <c r="A118" s="8"/>
      <c r="B118" s="95" t="n">
        <f aca="false">DATE(2016,12,17)</f>
        <v>42721</v>
      </c>
      <c r="C118" s="96" t="s">
        <v>378</v>
      </c>
    </row>
    <row r="119" customFormat="false" ht="16.4" hidden="false" customHeight="false" outlineLevel="0" collapsed="false">
      <c r="A119" s="8"/>
      <c r="B119" s="95" t="n">
        <f aca="false">DATE(2016,12,18)</f>
        <v>42722</v>
      </c>
      <c r="C119" s="96" t="s">
        <v>379</v>
      </c>
    </row>
    <row r="120" customFormat="false" ht="16.4" hidden="false" customHeight="false" outlineLevel="0" collapsed="false">
      <c r="A120" s="8"/>
      <c r="B120" s="95" t="n">
        <f aca="false">DATE(2016,12,24)</f>
        <v>42728</v>
      </c>
      <c r="C120" s="96" t="s">
        <v>378</v>
      </c>
    </row>
    <row r="121" customFormat="false" ht="16.4" hidden="false" customHeight="false" outlineLevel="0" collapsed="false">
      <c r="A121" s="8"/>
      <c r="B121" s="95" t="n">
        <f aca="false">DATE(2016,12,25)</f>
        <v>42729</v>
      </c>
      <c r="C121" s="96" t="s">
        <v>395</v>
      </c>
    </row>
    <row r="122" customFormat="false" ht="16.4" hidden="false" customHeight="false" outlineLevel="0" collapsed="false">
      <c r="A122" s="8"/>
      <c r="B122" s="95" t="n">
        <f aca="false">DATE(2016,12,31)</f>
        <v>42735</v>
      </c>
      <c r="C122" s="96" t="s">
        <v>378</v>
      </c>
    </row>
  </sheetData>
  <mergeCells count="1">
    <mergeCell ref="A4:A1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LibreOffice/5.1.0.3$Windows_x86 LibreOffice_project/5e3e00a007d9b3b6efb6797a8b8e57b51ab1f737</Application>
  <Company>(c)Snow Family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2009-03-06T04:58:40Z</dcterms:created>
  <dc:creator>JoSoowoon</dc:creator>
  <dc:description>과업 일정을 정리하고 계산한다.</dc:description>
  <cp:keywords>Sprint Task Work Backlog</cp:keywords>
  <dc:language>ko-KR</dc:language>
  <cp:lastModifiedBy>JoSoowoon Jo</cp:lastModifiedBy>
  <cp:lastPrinted>2009-03-13T04:49:37Z</cp:lastPrinted>
  <dcterms:modified xsi:type="dcterms:W3CDTF">2016-03-10T12:15:05Z</dcterms:modified>
  <cp:revision>16</cp:revision>
  <dc:subject>Sprint Backlog</dc:subject>
  <dc:title>Sprint Task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(c)Snow Family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WorkbookGuid">
    <vt:lpwstr>8308c2dc-9cec-439c-a12f-88c6ce351b5b</vt:lpwstr>
  </property>
  <property fmtid="{D5CDD505-2E9C-101B-9397-08002B2CF9AE}" pid="10" name="category">
    <vt:lpwstr>스케줄, Schedule</vt:lpwstr>
  </property>
  <property fmtid="{D5CDD505-2E9C-101B-9397-08002B2CF9AE}" pid="11" name="contentStatus">
    <vt:lpwstr>편집중</vt:lpwstr>
  </property>
</Properties>
</file>