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Work\Project\EvilOfDarkness\Main\Document\Schedule\Program\JoSoowoon\"/>
    </mc:Choice>
  </mc:AlternateContent>
  <bookViews>
    <workbookView xWindow="15" yWindow="0" windowWidth="19320" windowHeight="11550"/>
  </bookViews>
  <sheets>
    <sheet name="과업목록" sheetId="1" r:id="rId1"/>
    <sheet name="휴무일 목록" sheetId="4" r:id="rId2"/>
  </sheets>
  <definedNames>
    <definedName name="_xlnm._FilterDatabase" localSheetId="0" hidden="1">과업목록!$A$12:$N$22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</workbook>
</file>

<file path=xl/calcChain.xml><?xml version="1.0" encoding="utf-8"?>
<calcChain xmlns="http://schemas.openxmlformats.org/spreadsheetml/2006/main">
  <c r="L21" i="1" l="1"/>
  <c r="K21" i="1"/>
  <c r="H21" i="1"/>
  <c r="L17" i="1" l="1"/>
  <c r="K17" i="1"/>
  <c r="H17" i="1"/>
  <c r="L16" i="1"/>
  <c r="K16" i="1"/>
  <c r="H16" i="1"/>
  <c r="L15" i="1"/>
  <c r="K15" i="1"/>
  <c r="H15" i="1"/>
  <c r="L14" i="1"/>
  <c r="K14" i="1"/>
  <c r="H14" i="1"/>
  <c r="L18" i="1" l="1"/>
  <c r="K18" i="1"/>
  <c r="H18" i="1"/>
  <c r="H20" i="1" l="1"/>
  <c r="H19" i="1"/>
  <c r="H13" i="1"/>
  <c r="B3" i="4" l="1"/>
  <c r="B2" i="4"/>
  <c r="L20" i="1" l="1"/>
  <c r="K20" i="1"/>
  <c r="L19" i="1"/>
  <c r="K19" i="1"/>
  <c r="L13" i="1"/>
  <c r="K13" i="1"/>
  <c r="B34" i="4" l="1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G6" i="1" l="1"/>
  <c r="J6" i="1" l="1"/>
  <c r="I6" i="1"/>
  <c r="H6" i="1"/>
  <c r="B8" i="4" l="1"/>
  <c r="B11" i="4"/>
  <c r="B10" i="4"/>
  <c r="B9" i="4"/>
  <c r="B7" i="4"/>
  <c r="B6" i="4"/>
  <c r="B5" i="4"/>
  <c r="B4" i="4"/>
  <c r="J4" i="1" l="1"/>
  <c r="I4" i="1"/>
  <c r="H4" i="1"/>
  <c r="G4" i="1"/>
  <c r="K9" i="1" l="1"/>
  <c r="I23" i="1"/>
  <c r="I3" i="1" s="1"/>
  <c r="I22" i="1"/>
  <c r="I2" i="1" l="1"/>
  <c r="I5" i="1" s="1"/>
  <c r="I7" i="1"/>
  <c r="J23" i="1" l="1"/>
  <c r="H23" i="1"/>
  <c r="H3" i="1" s="1"/>
  <c r="H7" i="1" s="1"/>
  <c r="G23" i="1"/>
  <c r="G3" i="1" s="1"/>
  <c r="G7" i="1" s="1"/>
  <c r="J3" i="1" l="1"/>
  <c r="J7" i="1" s="1"/>
  <c r="K3" i="1"/>
  <c r="J22" i="1"/>
  <c r="H22" i="1"/>
  <c r="H2" i="1" s="1"/>
  <c r="H5" i="1" s="1"/>
  <c r="G22" i="1"/>
  <c r="G2" i="1" s="1"/>
  <c r="G5" i="1" s="1"/>
  <c r="J2" i="1" l="1"/>
  <c r="J5" i="1" s="1"/>
  <c r="K2" i="1"/>
  <c r="L23" i="1"/>
  <c r="K23" i="1" l="1"/>
  <c r="K22" i="1"/>
  <c r="L22" i="1"/>
</calcChain>
</file>

<file path=xl/sharedStrings.xml><?xml version="1.0" encoding="utf-8"?>
<sst xmlns="http://schemas.openxmlformats.org/spreadsheetml/2006/main" count="127" uniqueCount="86">
  <si>
    <t xml:space="preserve">※ 최종 목표 : </t>
    <phoneticPr fontId="1" type="noConversion"/>
  </si>
  <si>
    <t>: 이런 부분은 중간에 요청이나 필요에 의해 과업이 추가된 부분임.</t>
    <phoneticPr fontId="1" type="noConversion"/>
  </si>
  <si>
    <t xml:space="preserve">용어 해설 : </t>
    <phoneticPr fontId="1" type="noConversion"/>
  </si>
  <si>
    <t>책임자</t>
    <phoneticPr fontId="1" type="noConversion"/>
  </si>
  <si>
    <t>수행 결과</t>
    <phoneticPr fontId="1" type="noConversion"/>
  </si>
  <si>
    <t>작성시
참고 사항 :</t>
    <phoneticPr fontId="1" type="noConversion"/>
  </si>
  <si>
    <t>현재 진행</t>
    <phoneticPr fontId="1" type="noConversion"/>
  </si>
  <si>
    <t>2. 실제로 가능하다고 생각하는 과업과 일정으로 작성하라.</t>
    <phoneticPr fontId="1" type="noConversion"/>
  </si>
  <si>
    <t xml:space="preserve">우선순위 : </t>
    <phoneticPr fontId="1" type="noConversion"/>
  </si>
  <si>
    <t>매우 높음, 높음, 보통, 낮음, 매우 낮음의 5개 순위로 매길 것.(숫자도 상관없다.)</t>
    <phoneticPr fontId="1" type="noConversion"/>
  </si>
  <si>
    <t>현재 예측</t>
    <phoneticPr fontId="1" type="noConversion"/>
  </si>
  <si>
    <t>스프린트 시작일</t>
    <phoneticPr fontId="1" type="noConversion"/>
  </si>
  <si>
    <t>항   목</t>
    <phoneticPr fontId="1" type="noConversion"/>
  </si>
  <si>
    <t>4. 진행이나 예측에 표시되는 칸에 들어가는 숫자는 작업을 1시간 단위로 나타낸 양이다.</t>
    <phoneticPr fontId="1" type="noConversion"/>
  </si>
  <si>
    <r>
      <t xml:space="preserve">3. 초기 예측과 현재 예측이 궁극적으로 맞아떨어지록 노력할 것.
</t>
    </r>
    <r>
      <rPr>
        <b/>
        <sz val="11"/>
        <color rgb="FFFF0000"/>
        <rFont val="맑은 고딕"/>
        <family val="3"/>
        <charset val="129"/>
        <scheme val="minor"/>
      </rPr>
      <t xml:space="preserve"> (그렇다고 현재 예측을 사실과 다르게 적어서는 안된다.!)</t>
    </r>
    <phoneticPr fontId="1" type="noConversion"/>
  </si>
  <si>
    <t>: 칸이 이런 색이면, 이 과업은 일정이나 그 외 어떤 이유로 삭제되었음을 나타냄.</t>
    <phoneticPr fontId="1" type="noConversion"/>
  </si>
  <si>
    <r>
      <t xml:space="preserve"> 완료된 작업은 순번과 수행 결과 열을 이 색으로 맞춘다. 별 의미는 없고 알아보기 쉽게 하기 위한 것이다.
 개발 방법론의 이른바 </t>
    </r>
    <r>
      <rPr>
        <b/>
        <sz val="11"/>
        <color rgb="FF006600"/>
        <rFont val="맑은 고딕"/>
        <family val="3"/>
        <charset val="129"/>
        <scheme val="minor"/>
      </rPr>
      <t>초록 막대 패턴</t>
    </r>
    <r>
      <rPr>
        <sz val="11"/>
        <color theme="1"/>
        <rFont val="맑은 고딕"/>
        <family val="3"/>
        <charset val="129"/>
        <scheme val="minor"/>
      </rPr>
      <t>으로 봐도 좋다.</t>
    </r>
    <phoneticPr fontId="1" type="noConversion"/>
  </si>
  <si>
    <t>일일 과업시간</t>
    <phoneticPr fontId="1" type="noConversion"/>
  </si>
  <si>
    <r>
      <t xml:space="preserve">1. 개별 과업은 되도록 </t>
    </r>
    <r>
      <rPr>
        <b/>
        <sz val="11"/>
        <color theme="1"/>
        <rFont val="맑은 고딕"/>
        <family val="3"/>
        <charset val="129"/>
        <scheme val="minor"/>
      </rPr>
      <t>24시간 이상의 작업으로 설정하지 않는다.</t>
    </r>
    <phoneticPr fontId="1" type="noConversion"/>
  </si>
  <si>
    <t>누계</t>
    <phoneticPr fontId="1" type="noConversion"/>
  </si>
  <si>
    <t>특정
누계</t>
    <phoneticPr fontId="1" type="noConversion"/>
  </si>
  <si>
    <t>특정 범위 스프린트 종료일</t>
    <phoneticPr fontId="1" type="noConversion"/>
  </si>
  <si>
    <t>휴무 사유</t>
    <phoneticPr fontId="1" type="noConversion"/>
  </si>
  <si>
    <t>우선
순위</t>
    <phoneticPr fontId="1" type="noConversion"/>
  </si>
  <si>
    <t>초기 
예측</t>
    <phoneticPr fontId="1" type="noConversion"/>
  </si>
  <si>
    <t>현재 
진행</t>
    <phoneticPr fontId="1" type="noConversion"/>
  </si>
  <si>
    <t>남은 
시간</t>
    <phoneticPr fontId="1" type="noConversion"/>
  </si>
  <si>
    <t>측정
계수</t>
    <phoneticPr fontId="1" type="noConversion"/>
  </si>
  <si>
    <t>일일 과업 시간</t>
    <phoneticPr fontId="1" type="noConversion"/>
  </si>
  <si>
    <t>총 과업 일 수
※ (총 시간 / 일일 기준 시간) = 일 수</t>
    <phoneticPr fontId="1" type="noConversion"/>
  </si>
  <si>
    <t>특정 범위 과업 일 수
※ (총 시간 / 일일 기준 시간) = 일 수</t>
    <phoneticPr fontId="1" type="noConversion"/>
  </si>
  <si>
    <t>인원</t>
    <phoneticPr fontId="1" type="noConversion"/>
  </si>
  <si>
    <t>초기 예측</t>
    <phoneticPr fontId="1" type="noConversion"/>
  </si>
  <si>
    <t>남은 진행</t>
    <phoneticPr fontId="1" type="noConversion"/>
  </si>
  <si>
    <t>날짜 목록</t>
    <phoneticPr fontId="1" type="noConversion"/>
  </si>
  <si>
    <t>특정 스프린트 시작일</t>
    <phoneticPr fontId="1" type="noConversion"/>
  </si>
  <si>
    <t>토요일</t>
    <phoneticPr fontId="1" type="noConversion"/>
  </si>
  <si>
    <t>일요일</t>
    <phoneticPr fontId="1" type="noConversion"/>
  </si>
  <si>
    <t>상위 시나리오</t>
    <phoneticPr fontId="1" type="noConversion"/>
  </si>
  <si>
    <t>과업</t>
    <phoneticPr fontId="1" type="noConversion"/>
  </si>
  <si>
    <t>대분류</t>
    <phoneticPr fontId="1" type="noConversion"/>
  </si>
  <si>
    <t>경험 예측</t>
    <phoneticPr fontId="1" type="noConversion"/>
  </si>
  <si>
    <t>경험 예측 계수</t>
    <phoneticPr fontId="1" type="noConversion"/>
  </si>
  <si>
    <t>경험 
예측</t>
    <phoneticPr fontId="1" type="noConversion"/>
  </si>
  <si>
    <t>현재
예측</t>
    <phoneticPr fontId="1" type="noConversion"/>
  </si>
  <si>
    <t>이슈
번호</t>
    <phoneticPr fontId="1" type="noConversion"/>
  </si>
  <si>
    <t>스프린트 시작일</t>
    <phoneticPr fontId="1" type="noConversion"/>
  </si>
  <si>
    <t>스프린트 종료일</t>
    <phoneticPr fontId="1" type="noConversion"/>
  </si>
  <si>
    <t>특정 범위 스프린트 시작일</t>
    <phoneticPr fontId="1" type="noConversion"/>
  </si>
  <si>
    <t>조수운</t>
    <phoneticPr fontId="1" type="noConversion"/>
  </si>
  <si>
    <t>성탄절</t>
    <phoneticPr fontId="1" type="noConversion"/>
  </si>
  <si>
    <t>신정</t>
    <phoneticPr fontId="1" type="noConversion"/>
  </si>
  <si>
    <t>설 연휴(대체 휴일)</t>
    <phoneticPr fontId="1" type="noConversion"/>
  </si>
  <si>
    <t>설 연휴</t>
  </si>
  <si>
    <t>설 연휴</t>
    <phoneticPr fontId="1" type="noConversion"/>
  </si>
  <si>
    <t>설날</t>
    <phoneticPr fontId="1" type="noConversion"/>
  </si>
  <si>
    <t>높음</t>
    <phoneticPr fontId="1" type="noConversion"/>
  </si>
  <si>
    <t>높음</t>
    <phoneticPr fontId="1" type="noConversion"/>
  </si>
  <si>
    <t>높음</t>
    <phoneticPr fontId="1" type="noConversion"/>
  </si>
  <si>
    <t>변환한 데이터 스크립트를 Unity 프로젝트의 디렉토리로 복사하는 기능
- 변환한 데이터 스크립트와 소스 파일을 복사할 디렉토리를 별도로 지정할 수 있어야 한다.
- 앞으로는 데이터시트마다 대부분 1개의 파트시트만을 갖는 구조로 전환할 것이므로, 데이터시트의 이름으로 하위 디렉토리를 만들지 않게 한다. (데이터시트와 파트시트의 이름이 사실상 같으므로)</t>
    <phoneticPr fontId="1" type="noConversion"/>
  </si>
  <si>
    <t>#1057</t>
    <phoneticPr fontId="1" type="noConversion"/>
  </si>
  <si>
    <t>여러 개의 데이터시트를 한 번에 변환하는 기능
- 현재 데이터시트를 하나씩 선택해서 변환해야 하는데 이게 좀 불편함
- 심지어 다른 GUI를 켜면 선택 여부를 저장하지도 않고 있어서 더 불편하다.
- 각 데이터시트의 내보내기 경로 지정도 따로 해야 하는 것도 문제다.
: 앞으로는 데이터시트 1개당 파트 시트 1개의 구조가 대부분인데, 그러면 데이터시트 개수가 훨씬 늘어나기 때문에 작업 피로도가 높다.</t>
    <phoneticPr fontId="1" type="noConversion"/>
  </si>
  <si>
    <t>#1058</t>
    <phoneticPr fontId="1" type="noConversion"/>
  </si>
  <si>
    <t xml:space="preserve"> 데이터 스크립트 변환 툴의 파일 / 디렉토리 정보의 표시 위치가 제멋대로 변하는 버그 수정
- NGUI ScrollView의 Clipping 기능상 버그로 추정된다.
- ScrollView의 내부 아이템이 1 Frame 단위에서 삭제와 추가가 이루어지는 경우에 문제가 되는 것 같다. (NGUI 소스 분석 결과)
- 파일 / 디렉토리를 표현하는 슬롯들을 재활용하는 구조로 변경해야 이 문제가 해결될 듯 하다.</t>
    <phoneticPr fontId="1" type="noConversion"/>
  </si>
  <si>
    <t>#1059</t>
    <phoneticPr fontId="1" type="noConversion"/>
  </si>
  <si>
    <t>이건 안해도 된다.</t>
    <phoneticPr fontId="1" type="noConversion"/>
  </si>
  <si>
    <t>#973</t>
    <phoneticPr fontId="1" type="noConversion"/>
  </si>
  <si>
    <t>#1109</t>
    <phoneticPr fontId="1" type="noConversion"/>
  </si>
  <si>
    <t>완료</t>
    <phoneticPr fontId="1" type="noConversion"/>
  </si>
  <si>
    <t>게임 데이터 스크립트 생성기 도구의 기본 설계
- Windows와 OSX를 지원하는 도구를 이용해 작성한다.
: 향후 빌드 자동화를 지원해야 하는데, 빌드 머신을 Mac으로 사용할 가능성이 높기 때문이다.
- 가급적 C#, .NET Framework 기반의 도구를 이용해 작성한다.
: 클라이언트, 서버 프로젝트들과 같은 언어 기반인 게 향후 유지보수에 좋다.</t>
    <phoneticPr fontId="1" type="noConversion"/>
  </si>
  <si>
    <t>게임 데이터 스크립트 생성기 라이브러리의 기본 구조 설계
- 데이터시트, 데이터 스크립트, 소스 파일의 종류에 따라 다른 해석기 구현을 불러올 수 있어야 한다.
- 특정 디렉토리에 있는 모든 데이터시트를 변환하는 방식으로 구현한다.
- 한 번의 변환 과정에 여러 모드를 섞어서 쓸 수 없다.</t>
    <phoneticPr fontId="1" type="noConversion"/>
  </si>
  <si>
    <t>Excel 2003 XML 타입의 데이터시트를 읽어와서 해석하는 기능 구현
- 파일 자체는 XML 타입이다.
- GTC Key를 GTC로 링크할 수 있어야 한다.
- GTC Key를 GTC로 매칭하는 기능 때문에, 데이터시트 읽는 순서에 대해 제약을 둘 수 있다.</t>
    <phoneticPr fontId="1" type="noConversion"/>
  </si>
  <si>
    <t>데이터 스크립트 변환으로부터 C# 소스 파일을 생성하는 기능 구현
- BOM 있는 UTF8(ISO-65001) 인코딩으로 파일을 만들어야 한다.
- 상수의 경우, 별도의 파일에 분할 클래스(partial class)로 만들도록 구현한다.</t>
    <phoneticPr fontId="1" type="noConversion"/>
  </si>
  <si>
    <t>#1114</t>
    <phoneticPr fontId="1" type="noConversion"/>
  </si>
  <si>
    <t>#1112</t>
    <phoneticPr fontId="1" type="noConversion"/>
  </si>
  <si>
    <t>#1111</t>
    <phoneticPr fontId="1" type="noConversion"/>
  </si>
  <si>
    <t>#1110</t>
    <phoneticPr fontId="1" type="noConversion"/>
  </si>
  <si>
    <t>보통</t>
    <phoneticPr fontId="1" type="noConversion"/>
  </si>
  <si>
    <t>데이터 스크립터 변환기의 옵션을 저장하고 불러오는 기능
- 이전에 선택했던 모드라든가 디렉토리 경로 등을 별도의 설정 파일에 저장한다.
- 애플리케이션을 껐다가 다시 켜면, 이러한 설정 사항들을 자동으로 탐색하고 불러와 설정한다.
- 이 기능이 없으니, 매번 프로그램을 켤 때마다 설정을 다시 해줘야 해서 아주 번거롭다.</t>
    <phoneticPr fontId="1" type="noConversion"/>
  </si>
  <si>
    <t>완료</t>
    <phoneticPr fontId="1" type="noConversion"/>
  </si>
  <si>
    <t>완료</t>
    <phoneticPr fontId="1" type="noConversion"/>
  </si>
  <si>
    <t>읽어온 데이터시트의 내용을 SCSV 형식의 파일로 내보내는 기능 구현
- Excel 2003 XML 타입만을 대상으로 한다.</t>
    <phoneticPr fontId="1" type="noConversion"/>
  </si>
  <si>
    <t>게임 데이터 스크립트 툴 수정</t>
    <phoneticPr fontId="1" type="noConversion"/>
  </si>
  <si>
    <t>완료</t>
    <phoneticPr fontId="1" type="noConversion"/>
  </si>
  <si>
    <t>대상 기간 : 2015년 12월 1일 ~ 2015년 12월 31일</t>
    <phoneticPr fontId="1" type="noConversion"/>
  </si>
  <si>
    <t>1. Eternal Guardians의 게임 데이터 스크립트 생성기 구현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</si>
</sst>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color rgb="FF9C0006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rgb="FF0000CC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9" tint="-0.499984740745262"/>
      <name val="맑은 고딕"/>
      <family val="3"/>
      <charset val="129"/>
      <scheme val="minor"/>
    </font>
    <font>
      <sz val="10"/>
      <color rgb="FF0000CC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1"/>
      <color rgb="FF006600"/>
      <name val="맑은 고딕"/>
      <family val="3"/>
      <charset val="129"/>
      <scheme val="minor"/>
    </font>
    <font>
      <b/>
      <sz val="10"/>
      <color rgb="FF0000CC"/>
      <name val="맑은 고딕"/>
      <family val="3"/>
      <charset val="129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1F6C0"/>
        <bgColor indexed="64"/>
      </patternFill>
    </fill>
    <fill>
      <patternFill patternType="solid">
        <fgColor rgb="FFFFD6C1"/>
        <bgColor indexed="64"/>
      </patternFill>
    </fill>
    <fill>
      <patternFill patternType="solid">
        <fgColor rgb="FFE8D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 indent="1"/>
    </xf>
    <xf numFmtId="0" fontId="3" fillId="0" borderId="0" xfId="0" applyFont="1" applyAlignment="1">
      <alignment horizontal="left" vertical="top" wrapText="1" indent="1"/>
    </xf>
    <xf numFmtId="0" fontId="2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 wrapText="1" indent="1"/>
    </xf>
    <xf numFmtId="0" fontId="10" fillId="13" borderId="1" xfId="0" applyFont="1" applyFill="1" applyBorder="1" applyAlignment="1">
      <alignment horizontal="center" vertical="center" wrapText="1"/>
    </xf>
    <xf numFmtId="0" fontId="13" fillId="14" borderId="1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 indent="1"/>
    </xf>
    <xf numFmtId="0" fontId="8" fillId="14" borderId="6" xfId="1" applyFont="1" applyFill="1" applyBorder="1" applyAlignment="1">
      <alignment horizontal="left" vertical="top" wrapText="1" indent="1"/>
    </xf>
    <xf numFmtId="0" fontId="3" fillId="0" borderId="5" xfId="0" applyFont="1" applyBorder="1" applyAlignment="1">
      <alignment horizontal="left" vertical="top" wrapText="1" indent="1"/>
    </xf>
    <xf numFmtId="0" fontId="8" fillId="14" borderId="7" xfId="1" applyFont="1" applyFill="1" applyBorder="1" applyAlignment="1">
      <alignment horizontal="left" vertical="top" wrapText="1" indent="1"/>
    </xf>
    <xf numFmtId="0" fontId="2" fillId="0" borderId="5" xfId="0" applyFont="1" applyFill="1" applyBorder="1" applyAlignment="1">
      <alignment horizontal="left" vertical="top" wrapText="1" indent="1"/>
    </xf>
    <xf numFmtId="0" fontId="10" fillId="10" borderId="8" xfId="0" applyFont="1" applyFill="1" applyBorder="1" applyAlignment="1">
      <alignment horizontal="center" vertical="center" wrapText="1"/>
    </xf>
    <xf numFmtId="14" fontId="2" fillId="15" borderId="9" xfId="0" applyNumberFormat="1" applyFont="1" applyFill="1" applyBorder="1" applyAlignment="1">
      <alignment horizontal="center" vertical="center" wrapText="1"/>
    </xf>
    <xf numFmtId="14" fontId="2" fillId="12" borderId="2" xfId="0" applyNumberFormat="1" applyFont="1" applyFill="1" applyBorder="1" applyAlignment="1">
      <alignment horizontal="center" vertical="center" wrapText="1"/>
    </xf>
    <xf numFmtId="14" fontId="2" fillId="6" borderId="10" xfId="0" applyNumberFormat="1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14" fontId="6" fillId="6" borderId="10" xfId="0" applyNumberFormat="1" applyFont="1" applyFill="1" applyBorder="1" applyAlignment="1">
      <alignment horizontal="center" vertical="center" wrapText="1"/>
    </xf>
    <xf numFmtId="14" fontId="2" fillId="7" borderId="10" xfId="0" applyNumberFormat="1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9" fillId="11" borderId="10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5" fillId="16" borderId="0" xfId="0" applyFont="1" applyFill="1" applyAlignment="1">
      <alignment horizontal="center" vertical="center"/>
    </xf>
    <xf numFmtId="14" fontId="15" fillId="9" borderId="10" xfId="0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13" fillId="11" borderId="11" xfId="1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left" vertical="top" wrapText="1" indent="1"/>
    </xf>
    <xf numFmtId="0" fontId="6" fillId="9" borderId="11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 indent="1"/>
    </xf>
    <xf numFmtId="0" fontId="8" fillId="14" borderId="5" xfId="1" applyFont="1" applyFill="1" applyBorder="1" applyAlignment="1">
      <alignment horizontal="left" vertical="top" wrapText="1" indent="1"/>
    </xf>
    <xf numFmtId="0" fontId="8" fillId="6" borderId="11" xfId="1" applyFont="1" applyFill="1" applyBorder="1" applyAlignment="1">
      <alignment horizontal="left" vertical="center" wrapText="1" indent="1"/>
    </xf>
    <xf numFmtId="0" fontId="8" fillId="6" borderId="11" xfId="1" applyFont="1" applyFill="1" applyBorder="1" applyAlignment="1">
      <alignment horizontal="center" vertical="center" wrapText="1"/>
    </xf>
    <xf numFmtId="0" fontId="12" fillId="6" borderId="11" xfId="1" applyFont="1" applyFill="1" applyBorder="1" applyAlignment="1">
      <alignment horizontal="center" vertical="center" wrapText="1"/>
    </xf>
    <xf numFmtId="0" fontId="13" fillId="6" borderId="11" xfId="1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left" vertical="top" wrapText="1" indent="1"/>
    </xf>
    <xf numFmtId="0" fontId="8" fillId="11" borderId="11" xfId="1" applyFont="1" applyFill="1" applyBorder="1" applyAlignment="1">
      <alignment horizontal="left" vertical="center" wrapText="1" indent="1"/>
    </xf>
    <xf numFmtId="0" fontId="8" fillId="11" borderId="11" xfId="1" applyFont="1" applyFill="1" applyBorder="1" applyAlignment="1">
      <alignment horizontal="center" vertical="center" wrapText="1"/>
    </xf>
    <xf numFmtId="0" fontId="12" fillId="11" borderId="11" xfId="1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left" vertical="top" wrapText="1" indent="1"/>
    </xf>
    <xf numFmtId="0" fontId="8" fillId="17" borderId="11" xfId="1" applyFont="1" applyFill="1" applyBorder="1" applyAlignment="1">
      <alignment horizontal="left" vertical="center" wrapText="1" indent="1"/>
    </xf>
    <xf numFmtId="0" fontId="8" fillId="17" borderId="11" xfId="1" applyFont="1" applyFill="1" applyBorder="1" applyAlignment="1">
      <alignment horizontal="center" vertical="center" wrapText="1"/>
    </xf>
    <xf numFmtId="0" fontId="12" fillId="17" borderId="11" xfId="1" applyFont="1" applyFill="1" applyBorder="1" applyAlignment="1">
      <alignment horizontal="center" vertical="center" wrapText="1"/>
    </xf>
    <xf numFmtId="0" fontId="13" fillId="17" borderId="11" xfId="1" applyFont="1" applyFill="1" applyBorder="1" applyAlignment="1">
      <alignment horizontal="center" vertical="center" wrapText="1"/>
    </xf>
    <xf numFmtId="0" fontId="8" fillId="17" borderId="11" xfId="0" applyFont="1" applyFill="1" applyBorder="1" applyAlignment="1">
      <alignment horizontal="center" vertical="center" wrapText="1"/>
    </xf>
    <xf numFmtId="0" fontId="8" fillId="17" borderId="11" xfId="0" applyFont="1" applyFill="1" applyBorder="1" applyAlignment="1">
      <alignment horizontal="left" vertical="top" wrapText="1" inden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</cellXfs>
  <cellStyles count="2">
    <cellStyle name="나쁨" xfId="1" builtinId="27"/>
    <cellStyle name="표준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E1F6C0"/>
      <color rgb="FF99FF66"/>
      <color rgb="FF66FF33"/>
      <color rgb="FFFFFF99"/>
      <color rgb="FF00FF00"/>
      <color rgb="FF006600"/>
      <color rgb="FF7DFF7D"/>
      <color rgb="FFCCFF99"/>
      <color rgb="FFCCFF66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32"/>
  <sheetViews>
    <sheetView tabSelected="1" topLeftCell="B18" zoomScale="90" zoomScaleNormal="90" workbookViewId="0">
      <selection activeCell="D28" sqref="D28"/>
    </sheetView>
  </sheetViews>
  <sheetFormatPr defaultRowHeight="16.5"/>
  <cols>
    <col min="1" max="1" width="16.625" style="2" customWidth="1"/>
    <col min="2" max="2" width="45.625" style="3" customWidth="1"/>
    <col min="3" max="3" width="8.625" style="3" customWidth="1"/>
    <col min="4" max="4" width="56.5" style="3" customWidth="1"/>
    <col min="5" max="5" width="8.625" style="3" customWidth="1"/>
    <col min="6" max="6" width="10.625" style="3" customWidth="1"/>
    <col min="7" max="12" width="10.625" style="5" customWidth="1"/>
    <col min="13" max="13" width="9.125" style="2" customWidth="1"/>
    <col min="14" max="14" width="38.75" style="3" customWidth="1"/>
    <col min="15" max="16384" width="9" style="1"/>
  </cols>
  <sheetData>
    <row r="1" spans="1:14" ht="33">
      <c r="B1" s="4"/>
      <c r="C1" s="4"/>
      <c r="D1" s="10" t="s">
        <v>12</v>
      </c>
      <c r="E1" s="10" t="s">
        <v>28</v>
      </c>
      <c r="F1" s="10" t="s">
        <v>31</v>
      </c>
      <c r="G1" s="10" t="s">
        <v>32</v>
      </c>
      <c r="H1" s="10" t="s">
        <v>41</v>
      </c>
      <c r="I1" s="10" t="s">
        <v>10</v>
      </c>
      <c r="J1" s="10" t="s">
        <v>6</v>
      </c>
      <c r="K1" s="10" t="s">
        <v>33</v>
      </c>
      <c r="L1" s="10"/>
      <c r="M1" s="8"/>
    </row>
    <row r="2" spans="1:14" ht="33">
      <c r="D2" s="28" t="s">
        <v>29</v>
      </c>
      <c r="E2" s="29">
        <v>8</v>
      </c>
      <c r="F2" s="29">
        <v>1</v>
      </c>
      <c r="G2" s="30">
        <f>QUOTIENT(과업목록!G22, (E2 * F2))</f>
        <v>19</v>
      </c>
      <c r="H2" s="30">
        <f>QUOTIENT(과업목록!H22, (E2 * F2))</f>
        <v>20</v>
      </c>
      <c r="I2" s="30">
        <f>QUOTIENT(과업목록!I22, (E2 * F2))</f>
        <v>24</v>
      </c>
      <c r="J2" s="30">
        <f>QUOTIENT(과업목록!J22, (E2 * F2))</f>
        <v>21</v>
      </c>
      <c r="K2" s="30">
        <f>QUOTIENT(과업목록!J22, (E2 * F2))</f>
        <v>21</v>
      </c>
      <c r="L2" s="30"/>
      <c r="M2" s="8"/>
    </row>
    <row r="3" spans="1:14" ht="33">
      <c r="D3" s="28" t="s">
        <v>30</v>
      </c>
      <c r="E3" s="29">
        <v>8</v>
      </c>
      <c r="F3" s="29">
        <v>1</v>
      </c>
      <c r="G3" s="30">
        <f>QUOTIENT(과업목록!G23, (E3 * F3))</f>
        <v>19</v>
      </c>
      <c r="H3" s="30">
        <f>QUOTIENT(과업목록!H23, (E3 * F3))</f>
        <v>20</v>
      </c>
      <c r="I3" s="30">
        <f>QUOTIENT(과업목록!I23, (E3 * F3))</f>
        <v>24</v>
      </c>
      <c r="J3" s="30">
        <f>QUOTIENT(과업목록!J23, (E3 * F3))</f>
        <v>21</v>
      </c>
      <c r="K3" s="30">
        <f>QUOTIENT(과업목록!J23, (E3 * F3))</f>
        <v>21</v>
      </c>
      <c r="L3" s="30"/>
      <c r="M3" s="8"/>
    </row>
    <row r="4" spans="1:14">
      <c r="D4" s="28" t="s">
        <v>46</v>
      </c>
      <c r="E4" s="25"/>
      <c r="F4" s="25"/>
      <c r="G4" s="32">
        <f>'휴무일 목록'!B2</f>
        <v>42339</v>
      </c>
      <c r="H4" s="32">
        <f>'휴무일 목록'!B2</f>
        <v>42339</v>
      </c>
      <c r="I4" s="32">
        <f>'휴무일 목록'!B2</f>
        <v>42339</v>
      </c>
      <c r="J4" s="32">
        <f>'휴무일 목록'!B2</f>
        <v>42339</v>
      </c>
      <c r="K4" s="26"/>
      <c r="L4" s="26"/>
      <c r="M4" s="8"/>
    </row>
    <row r="5" spans="1:14">
      <c r="D5" s="28" t="s">
        <v>47</v>
      </c>
      <c r="E5" s="25"/>
      <c r="F5" s="25"/>
      <c r="G5" s="32">
        <f>WORKDAY('휴무일 목록'!B2,G2,'휴무일 목록'!B4:B34)</f>
        <v>42367</v>
      </c>
      <c r="H5" s="32">
        <f>WORKDAY('휴무일 목록'!B2,H2,'휴무일 목록'!B4:B34)</f>
        <v>42368</v>
      </c>
      <c r="I5" s="32">
        <f>WORKDAY('휴무일 목록'!B2,I2,'휴무일 목록'!B4:B34)</f>
        <v>42375</v>
      </c>
      <c r="J5" s="32">
        <f>WORKDAY('휴무일 목록'!B2,J2,'휴무일 목록'!B4:B34)</f>
        <v>42369</v>
      </c>
      <c r="K5" s="26"/>
      <c r="L5" s="26"/>
      <c r="M5" s="8"/>
    </row>
    <row r="6" spans="1:14">
      <c r="D6" s="28" t="s">
        <v>48</v>
      </c>
      <c r="E6" s="25"/>
      <c r="F6" s="25"/>
      <c r="G6" s="32">
        <f>'휴무일 목록'!B3</f>
        <v>42339</v>
      </c>
      <c r="H6" s="32">
        <f>'휴무일 목록'!B3</f>
        <v>42339</v>
      </c>
      <c r="I6" s="32">
        <f>'휴무일 목록'!B3</f>
        <v>42339</v>
      </c>
      <c r="J6" s="32">
        <f>'휴무일 목록'!B3</f>
        <v>42339</v>
      </c>
      <c r="K6" s="26"/>
      <c r="L6" s="26"/>
      <c r="M6" s="8"/>
    </row>
    <row r="7" spans="1:14">
      <c r="D7" s="28" t="s">
        <v>21</v>
      </c>
      <c r="E7" s="25"/>
      <c r="F7" s="25"/>
      <c r="G7" s="32">
        <f>WORKDAY('휴무일 목록'!B3,G3,'휴무일 목록'!B4:B34)</f>
        <v>42367</v>
      </c>
      <c r="H7" s="32">
        <f>WORKDAY('휴무일 목록'!B3,H3,'휴무일 목록'!B4:B34)</f>
        <v>42368</v>
      </c>
      <c r="I7" s="32">
        <f>WORKDAY('휴무일 목록'!B3,I3,'휴무일 목록'!B4:B34)</f>
        <v>42375</v>
      </c>
      <c r="J7" s="32">
        <f>WORKDAY('휴무일 목록'!B3,J3,'휴무일 목록'!B4:B34)</f>
        <v>42369</v>
      </c>
      <c r="K7" s="26"/>
      <c r="L7" s="26"/>
      <c r="M7" s="8"/>
    </row>
    <row r="8" spans="1:14">
      <c r="D8" s="4"/>
      <c r="E8" s="4"/>
      <c r="F8" s="4"/>
      <c r="M8" s="8"/>
    </row>
    <row r="9" spans="1:14">
      <c r="B9" s="12" t="s">
        <v>17</v>
      </c>
      <c r="C9" s="13"/>
      <c r="D9" s="13"/>
      <c r="E9" s="13"/>
      <c r="F9" s="13"/>
      <c r="G9" s="14"/>
      <c r="H9" s="15">
        <v>8</v>
      </c>
      <c r="I9" s="15"/>
      <c r="J9" s="15">
        <v>0</v>
      </c>
      <c r="K9" s="11">
        <f>SUM(H9,-J9)</f>
        <v>8</v>
      </c>
      <c r="M9" s="8"/>
    </row>
    <row r="10" spans="1:14">
      <c r="B10" s="12" t="s">
        <v>42</v>
      </c>
      <c r="C10" s="13"/>
      <c r="D10" s="13"/>
      <c r="E10" s="13"/>
      <c r="F10" s="13"/>
      <c r="G10" s="14"/>
      <c r="H10" s="15"/>
      <c r="I10" s="15">
        <v>1.0509999999999999</v>
      </c>
      <c r="J10" s="15"/>
      <c r="K10" s="11"/>
      <c r="M10" s="8"/>
    </row>
    <row r="11" spans="1:14">
      <c r="D11" s="4"/>
      <c r="E11" s="4"/>
      <c r="F11" s="4"/>
      <c r="M11" s="8"/>
    </row>
    <row r="12" spans="1:14" ht="27">
      <c r="A12" s="33" t="s">
        <v>40</v>
      </c>
      <c r="B12" s="34" t="s">
        <v>38</v>
      </c>
      <c r="C12" s="34" t="s">
        <v>45</v>
      </c>
      <c r="D12" s="34" t="s">
        <v>39</v>
      </c>
      <c r="E12" s="34" t="s">
        <v>45</v>
      </c>
      <c r="F12" s="34" t="s">
        <v>23</v>
      </c>
      <c r="G12" s="34" t="s">
        <v>24</v>
      </c>
      <c r="H12" s="34" t="s">
        <v>43</v>
      </c>
      <c r="I12" s="34" t="s">
        <v>44</v>
      </c>
      <c r="J12" s="34" t="s">
        <v>25</v>
      </c>
      <c r="K12" s="34" t="s">
        <v>26</v>
      </c>
      <c r="L12" s="34" t="s">
        <v>27</v>
      </c>
      <c r="M12" s="35" t="s">
        <v>3</v>
      </c>
      <c r="N12" s="34" t="s">
        <v>4</v>
      </c>
    </row>
    <row r="13" spans="1:14" ht="94.5">
      <c r="A13" s="63"/>
      <c r="B13" s="64" t="s">
        <v>82</v>
      </c>
      <c r="C13" s="62" t="s">
        <v>66</v>
      </c>
      <c r="D13" s="51" t="s">
        <v>69</v>
      </c>
      <c r="E13" s="51" t="s">
        <v>67</v>
      </c>
      <c r="F13" s="52" t="s">
        <v>56</v>
      </c>
      <c r="G13" s="52">
        <v>24</v>
      </c>
      <c r="H13" s="52">
        <f t="shared" ref="H13:H19" si="0" xml:space="preserve"> G13 * 1.051</f>
        <v>25.223999999999997</v>
      </c>
      <c r="I13" s="52">
        <v>40</v>
      </c>
      <c r="J13" s="53">
        <v>24</v>
      </c>
      <c r="K13" s="36">
        <f t="shared" ref="K13:K14" si="1">SUM(I13,-J13)</f>
        <v>16</v>
      </c>
      <c r="L13" s="52">
        <f t="shared" ref="L13:L14" si="2">I13/G13</f>
        <v>1.6666666666666667</v>
      </c>
      <c r="M13" s="54" t="s">
        <v>49</v>
      </c>
      <c r="N13" s="55" t="s">
        <v>68</v>
      </c>
    </row>
    <row r="14" spans="1:14" ht="67.5">
      <c r="A14" s="63"/>
      <c r="B14" s="62"/>
      <c r="C14" s="62"/>
      <c r="D14" s="51" t="s">
        <v>70</v>
      </c>
      <c r="E14" s="51" t="s">
        <v>76</v>
      </c>
      <c r="F14" s="52" t="s">
        <v>56</v>
      </c>
      <c r="G14" s="52">
        <v>24</v>
      </c>
      <c r="H14" s="52">
        <f t="shared" si="0"/>
        <v>25.223999999999997</v>
      </c>
      <c r="I14" s="52">
        <v>24</v>
      </c>
      <c r="J14" s="53">
        <v>24</v>
      </c>
      <c r="K14" s="52">
        <f t="shared" si="1"/>
        <v>0</v>
      </c>
      <c r="L14" s="52">
        <f t="shared" si="2"/>
        <v>1</v>
      </c>
      <c r="M14" s="54" t="s">
        <v>49</v>
      </c>
      <c r="N14" s="55" t="s">
        <v>68</v>
      </c>
    </row>
    <row r="15" spans="1:14" ht="67.5">
      <c r="A15" s="63"/>
      <c r="B15" s="62"/>
      <c r="C15" s="62"/>
      <c r="D15" s="51" t="s">
        <v>71</v>
      </c>
      <c r="E15" s="51" t="s">
        <v>75</v>
      </c>
      <c r="F15" s="52" t="s">
        <v>56</v>
      </c>
      <c r="G15" s="52">
        <v>24</v>
      </c>
      <c r="H15" s="52">
        <f t="shared" si="0"/>
        <v>25.223999999999997</v>
      </c>
      <c r="I15" s="52">
        <v>29.5</v>
      </c>
      <c r="J15" s="53">
        <v>29.5</v>
      </c>
      <c r="K15" s="36">
        <f t="shared" ref="K15:K17" si="3">SUM(I15,-J15)</f>
        <v>0</v>
      </c>
      <c r="L15" s="52">
        <f t="shared" ref="L15:L17" si="4">I15/G15</f>
        <v>1.2291666666666667</v>
      </c>
      <c r="M15" s="54" t="s">
        <v>49</v>
      </c>
      <c r="N15" s="55" t="s">
        <v>79</v>
      </c>
    </row>
    <row r="16" spans="1:14" ht="27">
      <c r="A16" s="63"/>
      <c r="B16" s="62"/>
      <c r="C16" s="62"/>
      <c r="D16" s="51" t="s">
        <v>81</v>
      </c>
      <c r="E16" s="51" t="s">
        <v>74</v>
      </c>
      <c r="F16" s="52" t="s">
        <v>56</v>
      </c>
      <c r="G16" s="52">
        <v>24</v>
      </c>
      <c r="H16" s="52">
        <f t="shared" si="0"/>
        <v>25.223999999999997</v>
      </c>
      <c r="I16" s="52">
        <v>38</v>
      </c>
      <c r="J16" s="53">
        <v>38</v>
      </c>
      <c r="K16" s="36">
        <f t="shared" si="3"/>
        <v>0</v>
      </c>
      <c r="L16" s="52">
        <f t="shared" si="4"/>
        <v>1.5833333333333333</v>
      </c>
      <c r="M16" s="54" t="s">
        <v>49</v>
      </c>
      <c r="N16" s="55" t="s">
        <v>80</v>
      </c>
    </row>
    <row r="17" spans="1:14" ht="54">
      <c r="A17" s="63"/>
      <c r="B17" s="62"/>
      <c r="C17" s="62"/>
      <c r="D17" s="56" t="s">
        <v>72</v>
      </c>
      <c r="E17" s="56" t="s">
        <v>73</v>
      </c>
      <c r="F17" s="57" t="s">
        <v>56</v>
      </c>
      <c r="G17" s="57">
        <v>24</v>
      </c>
      <c r="H17" s="57">
        <f t="shared" si="0"/>
        <v>25.223999999999997</v>
      </c>
      <c r="I17" s="57">
        <v>32</v>
      </c>
      <c r="J17" s="58">
        <v>24</v>
      </c>
      <c r="K17" s="59">
        <f t="shared" si="3"/>
        <v>8</v>
      </c>
      <c r="L17" s="57">
        <f t="shared" si="4"/>
        <v>1.3333333333333333</v>
      </c>
      <c r="M17" s="60" t="s">
        <v>49</v>
      </c>
      <c r="N17" s="61"/>
    </row>
    <row r="18" spans="1:14" ht="81">
      <c r="A18" s="63"/>
      <c r="B18" s="62"/>
      <c r="C18" s="62"/>
      <c r="D18" s="45" t="s">
        <v>59</v>
      </c>
      <c r="E18" s="45" t="s">
        <v>60</v>
      </c>
      <c r="F18" s="46" t="s">
        <v>56</v>
      </c>
      <c r="G18" s="46">
        <v>14</v>
      </c>
      <c r="H18" s="46">
        <f t="shared" si="0"/>
        <v>14.713999999999999</v>
      </c>
      <c r="I18" s="46">
        <v>0</v>
      </c>
      <c r="J18" s="47">
        <v>0</v>
      </c>
      <c r="K18" s="48">
        <f t="shared" ref="K18" si="5">SUM(I18,-J18)</f>
        <v>0</v>
      </c>
      <c r="L18" s="46">
        <f t="shared" ref="L18" si="6">I18/G18</f>
        <v>0</v>
      </c>
      <c r="M18" s="49" t="s">
        <v>49</v>
      </c>
      <c r="N18" s="50" t="s">
        <v>65</v>
      </c>
    </row>
    <row r="19" spans="1:14" ht="94.5">
      <c r="A19" s="63"/>
      <c r="B19" s="62"/>
      <c r="C19" s="62"/>
      <c r="D19" s="51" t="s">
        <v>61</v>
      </c>
      <c r="E19" s="51" t="s">
        <v>62</v>
      </c>
      <c r="F19" s="52" t="s">
        <v>57</v>
      </c>
      <c r="G19" s="52">
        <v>8</v>
      </c>
      <c r="H19" s="52">
        <f t="shared" si="0"/>
        <v>8.4079999999999995</v>
      </c>
      <c r="I19" s="52">
        <v>8</v>
      </c>
      <c r="J19" s="53">
        <v>8</v>
      </c>
      <c r="K19" s="36">
        <f t="shared" ref="K19" si="7">SUM(I19,-J19)</f>
        <v>0</v>
      </c>
      <c r="L19" s="52">
        <f t="shared" ref="L19" si="8">I19/G19</f>
        <v>1</v>
      </c>
      <c r="M19" s="54" t="s">
        <v>49</v>
      </c>
      <c r="N19" s="55" t="s">
        <v>83</v>
      </c>
    </row>
    <row r="20" spans="1:14" ht="94.5">
      <c r="A20" s="63"/>
      <c r="B20" s="62"/>
      <c r="C20" s="62"/>
      <c r="D20" s="45" t="s">
        <v>63</v>
      </c>
      <c r="E20" s="45" t="s">
        <v>64</v>
      </c>
      <c r="F20" s="46" t="s">
        <v>58</v>
      </c>
      <c r="G20" s="46">
        <v>4</v>
      </c>
      <c r="H20" s="46">
        <f t="shared" ref="H20" si="9" xml:space="preserve"> G20 * 1.051</f>
        <v>4.2039999999999997</v>
      </c>
      <c r="I20" s="46">
        <v>0</v>
      </c>
      <c r="J20" s="47">
        <v>0</v>
      </c>
      <c r="K20" s="48">
        <f t="shared" ref="K20:K21" si="10">SUM(I20,-J20)</f>
        <v>0</v>
      </c>
      <c r="L20" s="46">
        <f t="shared" ref="L20:L21" si="11">I20/G20</f>
        <v>0</v>
      </c>
      <c r="M20" s="49" t="s">
        <v>49</v>
      </c>
      <c r="N20" s="50" t="s">
        <v>65</v>
      </c>
    </row>
    <row r="21" spans="1:14" ht="94.5">
      <c r="A21" s="63"/>
      <c r="B21" s="62"/>
      <c r="C21" s="62"/>
      <c r="D21" s="51" t="s">
        <v>78</v>
      </c>
      <c r="E21" s="51"/>
      <c r="F21" s="52" t="s">
        <v>77</v>
      </c>
      <c r="G21" s="52">
        <v>8</v>
      </c>
      <c r="H21" s="52">
        <f t="shared" ref="H21" si="12" xml:space="preserve"> G21 * 1.051</f>
        <v>8.4079999999999995</v>
      </c>
      <c r="I21" s="52">
        <v>28</v>
      </c>
      <c r="J21" s="53">
        <v>28</v>
      </c>
      <c r="K21" s="36">
        <f t="shared" si="10"/>
        <v>0</v>
      </c>
      <c r="L21" s="52">
        <f t="shared" si="11"/>
        <v>3.5</v>
      </c>
      <c r="M21" s="54" t="s">
        <v>49</v>
      </c>
      <c r="N21" s="55" t="s">
        <v>68</v>
      </c>
    </row>
    <row r="22" spans="1:14" ht="16.350000000000001" customHeight="1">
      <c r="A22" s="37" t="s">
        <v>19</v>
      </c>
      <c r="B22" s="38"/>
      <c r="C22" s="38"/>
      <c r="D22" s="38"/>
      <c r="E22" s="38"/>
      <c r="F22" s="39"/>
      <c r="G22" s="39">
        <f>SUM(G13:G21)</f>
        <v>154</v>
      </c>
      <c r="H22" s="39">
        <f>SUM(H13:H21)</f>
        <v>161.85399999999996</v>
      </c>
      <c r="I22" s="39">
        <f>SUM(I13:I21)</f>
        <v>199.5</v>
      </c>
      <c r="J22" s="39">
        <f>SUM(J13:J21)</f>
        <v>175.5</v>
      </c>
      <c r="K22" s="40">
        <f>SUM(K13:K21)</f>
        <v>24</v>
      </c>
      <c r="L22" s="39">
        <f>AVERAGE(L13:L21)</f>
        <v>1.2569444444444444</v>
      </c>
      <c r="M22" s="41"/>
      <c r="N22" s="38"/>
    </row>
    <row r="23" spans="1:14" ht="48" customHeight="1">
      <c r="A23" s="42" t="s">
        <v>20</v>
      </c>
      <c r="B23" s="38"/>
      <c r="C23" s="38"/>
      <c r="D23" s="38"/>
      <c r="E23" s="38"/>
      <c r="F23" s="39"/>
      <c r="G23" s="39">
        <f>SUM(G13:G21)</f>
        <v>154</v>
      </c>
      <c r="H23" s="39">
        <f>SUM(H13:H21)</f>
        <v>161.85399999999996</v>
      </c>
      <c r="I23" s="39">
        <f>SUM(I13:I21)</f>
        <v>199.5</v>
      </c>
      <c r="J23" s="39">
        <f>SUM(J13:J21)</f>
        <v>175.5</v>
      </c>
      <c r="K23" s="40">
        <f>SUM(K13:K21)</f>
        <v>24</v>
      </c>
      <c r="L23" s="39">
        <f>AVERAGE(L13:L21)</f>
        <v>1.2569444444444444</v>
      </c>
      <c r="M23" s="41"/>
      <c r="N23" s="38"/>
    </row>
    <row r="25" spans="1:14" ht="33">
      <c r="B25" s="3" t="s">
        <v>84</v>
      </c>
      <c r="K25" s="5" t="s">
        <v>2</v>
      </c>
      <c r="M25" s="6"/>
      <c r="N25" s="3" t="s">
        <v>1</v>
      </c>
    </row>
    <row r="26" spans="1:14" ht="33">
      <c r="M26" s="7"/>
      <c r="N26" s="3" t="s">
        <v>15</v>
      </c>
    </row>
    <row r="27" spans="1:14" ht="82.5">
      <c r="B27" s="4" t="s">
        <v>0</v>
      </c>
      <c r="C27" s="4"/>
      <c r="D27" s="3" t="s">
        <v>85</v>
      </c>
      <c r="M27" s="31"/>
      <c r="N27" s="3" t="s">
        <v>16</v>
      </c>
    </row>
    <row r="28" spans="1:14" ht="33">
      <c r="B28" s="4"/>
      <c r="C28" s="4"/>
      <c r="D28" s="16"/>
      <c r="E28" s="43"/>
      <c r="F28" s="9"/>
      <c r="K28" s="5" t="s">
        <v>8</v>
      </c>
      <c r="M28" s="8"/>
      <c r="N28" s="3" t="s">
        <v>9</v>
      </c>
    </row>
    <row r="29" spans="1:14" ht="33">
      <c r="D29" s="19"/>
      <c r="E29" s="44"/>
      <c r="F29" s="20"/>
      <c r="K29" s="5" t="s">
        <v>5</v>
      </c>
      <c r="M29" s="8"/>
      <c r="N29" s="3" t="s">
        <v>18</v>
      </c>
    </row>
    <row r="30" spans="1:14" ht="33">
      <c r="D30" s="17"/>
      <c r="E30" s="44"/>
      <c r="F30" s="18"/>
      <c r="M30" s="8"/>
      <c r="N30" s="3" t="s">
        <v>7</v>
      </c>
    </row>
    <row r="31" spans="1:14" ht="66">
      <c r="D31" s="19"/>
      <c r="E31" s="44"/>
      <c r="F31" s="18"/>
      <c r="M31" s="8"/>
      <c r="N31" s="3" t="s">
        <v>14</v>
      </c>
    </row>
    <row r="32" spans="1:14" ht="49.5">
      <c r="D32" s="4"/>
      <c r="E32" s="4"/>
      <c r="F32" s="4"/>
      <c r="M32" s="8"/>
      <c r="N32" s="3" t="s">
        <v>13</v>
      </c>
    </row>
  </sheetData>
  <autoFilter ref="A12:N22"/>
  <mergeCells count="3">
    <mergeCell ref="C13:C21"/>
    <mergeCell ref="A13:A21"/>
    <mergeCell ref="B13:B21"/>
  </mergeCells>
  <phoneticPr fontId="1" type="noConversion"/>
  <pageMargins left="0.39370078740157483" right="0.39370078740157483" top="0.39370078740157483" bottom="0.39370078740157483" header="0" footer="0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34"/>
  <sheetViews>
    <sheetView workbookViewId="0">
      <selection activeCell="B13" sqref="B13"/>
    </sheetView>
  </sheetViews>
  <sheetFormatPr defaultRowHeight="16.5"/>
  <cols>
    <col min="1" max="1" width="22.625" customWidth="1"/>
    <col min="2" max="2" width="35.375" customWidth="1"/>
    <col min="3" max="3" width="40.875" customWidth="1"/>
  </cols>
  <sheetData>
    <row r="1" spans="1:3">
      <c r="A1" s="10" t="s">
        <v>12</v>
      </c>
      <c r="B1" s="10" t="s">
        <v>34</v>
      </c>
      <c r="C1" s="10" t="s">
        <v>22</v>
      </c>
    </row>
    <row r="2" spans="1:3">
      <c r="A2" s="21" t="s">
        <v>11</v>
      </c>
      <c r="B2" s="22">
        <f>DATE(2015,12,1)</f>
        <v>42339</v>
      </c>
      <c r="C2" s="24"/>
    </row>
    <row r="3" spans="1:3">
      <c r="A3" s="21" t="s">
        <v>35</v>
      </c>
      <c r="B3" s="22">
        <f>DATE(2015,12,1)</f>
        <v>42339</v>
      </c>
      <c r="C3" s="24"/>
    </row>
    <row r="4" spans="1:3">
      <c r="A4" s="65"/>
      <c r="B4" s="23">
        <f>DATE(2015,12,5)</f>
        <v>42343</v>
      </c>
      <c r="C4" s="27" t="s">
        <v>36</v>
      </c>
    </row>
    <row r="5" spans="1:3">
      <c r="A5" s="65"/>
      <c r="B5" s="23">
        <f>DATE(2015,12,6)</f>
        <v>42344</v>
      </c>
      <c r="C5" s="27" t="s">
        <v>37</v>
      </c>
    </row>
    <row r="6" spans="1:3">
      <c r="A6" s="65"/>
      <c r="B6" s="23">
        <f>DATE(2015,12,12)</f>
        <v>42350</v>
      </c>
      <c r="C6" s="27" t="s">
        <v>36</v>
      </c>
    </row>
    <row r="7" spans="1:3">
      <c r="A7" s="65"/>
      <c r="B7" s="23">
        <f>DATE(2015,12,13)</f>
        <v>42351</v>
      </c>
      <c r="C7" s="27" t="s">
        <v>37</v>
      </c>
    </row>
    <row r="8" spans="1:3">
      <c r="A8" s="65"/>
      <c r="B8" s="23">
        <f>DATE(2015,12,19)</f>
        <v>42357</v>
      </c>
      <c r="C8" s="27" t="s">
        <v>36</v>
      </c>
    </row>
    <row r="9" spans="1:3">
      <c r="A9" s="65"/>
      <c r="B9" s="23">
        <f>DATE(2015,12,20)</f>
        <v>42358</v>
      </c>
      <c r="C9" s="27" t="s">
        <v>37</v>
      </c>
    </row>
    <row r="10" spans="1:3">
      <c r="A10" s="65"/>
      <c r="B10" s="23">
        <f>DATE(2015,12,25)</f>
        <v>42363</v>
      </c>
      <c r="C10" s="27" t="s">
        <v>50</v>
      </c>
    </row>
    <row r="11" spans="1:3">
      <c r="A11" s="65"/>
      <c r="B11" s="23">
        <f>DATE(2015,12,26)</f>
        <v>42364</v>
      </c>
      <c r="C11" s="27" t="s">
        <v>36</v>
      </c>
    </row>
    <row r="12" spans="1:3">
      <c r="A12" s="65"/>
      <c r="B12" s="23">
        <f>DATE(2015,12,27)</f>
        <v>42365</v>
      </c>
      <c r="C12" s="27" t="s">
        <v>37</v>
      </c>
    </row>
    <row r="13" spans="1:3">
      <c r="A13" s="65"/>
      <c r="B13" s="23">
        <f>DATE(2016,1,1)</f>
        <v>42370</v>
      </c>
      <c r="C13" s="27" t="s">
        <v>51</v>
      </c>
    </row>
    <row r="14" spans="1:3">
      <c r="A14" s="65"/>
      <c r="B14" s="23">
        <f>DATE(2016,1,2)</f>
        <v>42371</v>
      </c>
      <c r="C14" s="27" t="s">
        <v>36</v>
      </c>
    </row>
    <row r="15" spans="1:3">
      <c r="A15" s="65"/>
      <c r="B15" s="23">
        <f>DATE(2016,1,3)</f>
        <v>42372</v>
      </c>
      <c r="C15" s="27" t="s">
        <v>37</v>
      </c>
    </row>
    <row r="16" spans="1:3">
      <c r="A16" s="65"/>
      <c r="B16" s="23">
        <f>DATE(2016,1,9)</f>
        <v>42378</v>
      </c>
      <c r="C16" s="27" t="s">
        <v>36</v>
      </c>
    </row>
    <row r="17" spans="1:3">
      <c r="A17" s="65"/>
      <c r="B17" s="23">
        <f>DATE(2016,1,10)</f>
        <v>42379</v>
      </c>
      <c r="C17" s="27" t="s">
        <v>37</v>
      </c>
    </row>
    <row r="18" spans="1:3">
      <c r="A18" s="65"/>
      <c r="B18" s="23">
        <f>DATE(2016,1,16)</f>
        <v>42385</v>
      </c>
      <c r="C18" s="27" t="s">
        <v>36</v>
      </c>
    </row>
    <row r="19" spans="1:3">
      <c r="A19" s="65"/>
      <c r="B19" s="23">
        <f>DATE(2016,1,17)</f>
        <v>42386</v>
      </c>
      <c r="C19" s="27" t="s">
        <v>37</v>
      </c>
    </row>
    <row r="20" spans="1:3">
      <c r="A20" s="65"/>
      <c r="B20" s="23">
        <f>DATE(2016,1,23)</f>
        <v>42392</v>
      </c>
      <c r="C20" s="27" t="s">
        <v>36</v>
      </c>
    </row>
    <row r="21" spans="1:3">
      <c r="A21" s="65"/>
      <c r="B21" s="23">
        <f>DATE(2016,1,24)</f>
        <v>42393</v>
      </c>
      <c r="C21" s="27" t="s">
        <v>37</v>
      </c>
    </row>
    <row r="22" spans="1:3">
      <c r="A22" s="65"/>
      <c r="B22" s="23">
        <f>DATE(2016,1,30)</f>
        <v>42399</v>
      </c>
      <c r="C22" s="27" t="s">
        <v>36</v>
      </c>
    </row>
    <row r="23" spans="1:3">
      <c r="A23" s="65"/>
      <c r="B23" s="23">
        <f>DATE(2016,1,31)</f>
        <v>42400</v>
      </c>
      <c r="C23" s="27" t="s">
        <v>37</v>
      </c>
    </row>
    <row r="24" spans="1:3">
      <c r="A24" s="65"/>
      <c r="B24" s="23">
        <f>DATE(2016,2,6)</f>
        <v>42406</v>
      </c>
      <c r="C24" s="27" t="s">
        <v>36</v>
      </c>
    </row>
    <row r="25" spans="1:3">
      <c r="A25" s="65"/>
      <c r="B25" s="23">
        <f>DATE(2016,2,7)</f>
        <v>42407</v>
      </c>
      <c r="C25" s="27" t="s">
        <v>54</v>
      </c>
    </row>
    <row r="26" spans="1:3">
      <c r="A26" s="65"/>
      <c r="B26" s="23">
        <f>DATE(2016,2,8)</f>
        <v>42408</v>
      </c>
      <c r="C26" s="27" t="s">
        <v>55</v>
      </c>
    </row>
    <row r="27" spans="1:3">
      <c r="A27" s="65"/>
      <c r="B27" s="23">
        <f>DATE(2016,2,9)</f>
        <v>42409</v>
      </c>
      <c r="C27" s="27" t="s">
        <v>53</v>
      </c>
    </row>
    <row r="28" spans="1:3">
      <c r="A28" s="65"/>
      <c r="B28" s="23">
        <f>DATE(2016,2,10)</f>
        <v>42410</v>
      </c>
      <c r="C28" s="27" t="s">
        <v>52</v>
      </c>
    </row>
    <row r="29" spans="1:3">
      <c r="A29" s="65"/>
      <c r="B29" s="23">
        <f>DATE(2016,2,13)</f>
        <v>42413</v>
      </c>
      <c r="C29" s="27" t="s">
        <v>36</v>
      </c>
    </row>
    <row r="30" spans="1:3">
      <c r="A30" s="65"/>
      <c r="B30" s="23">
        <f>DATE(2016,2,14)</f>
        <v>42414</v>
      </c>
      <c r="C30" s="27" t="s">
        <v>37</v>
      </c>
    </row>
    <row r="31" spans="1:3">
      <c r="A31" s="65"/>
      <c r="B31" s="23">
        <f>DATE(2016,2,20)</f>
        <v>42420</v>
      </c>
      <c r="C31" s="27" t="s">
        <v>36</v>
      </c>
    </row>
    <row r="32" spans="1:3">
      <c r="A32" s="65"/>
      <c r="B32" s="23">
        <f>DATE(2016,2,21)</f>
        <v>42421</v>
      </c>
      <c r="C32" s="27" t="s">
        <v>37</v>
      </c>
    </row>
    <row r="33" spans="1:3">
      <c r="A33" s="65"/>
      <c r="B33" s="23">
        <f>DATE(2016,2,27)</f>
        <v>42427</v>
      </c>
      <c r="C33" s="27" t="s">
        <v>36</v>
      </c>
    </row>
    <row r="34" spans="1:3">
      <c r="A34" s="65"/>
      <c r="B34" s="23">
        <f>DATE(2016,2,28)</f>
        <v>42428</v>
      </c>
      <c r="C34" s="27" t="s">
        <v>37</v>
      </c>
    </row>
  </sheetData>
  <mergeCells count="1">
    <mergeCell ref="A4:A3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과업목록</vt:lpstr>
      <vt:lpstr>휴무일 목록</vt:lpstr>
    </vt:vector>
  </TitlesOfParts>
  <Company>(c)Snow 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Sprint Task</dc:title>
  <dc:subject>Sprint Backlog</dc:subject>
  <dc:creator>JoSoowoon</dc:creator>
  <cp:keywords>Sprint, Task, Work, Backlog</cp:keywords>
  <dc:description>과업 일정을 정리하고 계산한다.</dc:description>
  <cp:lastModifiedBy>JoSoowoon</cp:lastModifiedBy>
  <cp:lastPrinted>2009-03-13T04:49:37Z</cp:lastPrinted>
  <dcterms:created xsi:type="dcterms:W3CDTF">2009-03-06T04:58:40Z</dcterms:created>
  <dcterms:modified xsi:type="dcterms:W3CDTF">2015-12-31T02:31:47Z</dcterms:modified>
  <cp:category>스케줄, Schedule</cp:category>
  <cp:contentStatus>편집중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8308c2dc-9cec-439c-a12f-88c6ce351b5b</vt:lpwstr>
  </property>
</Properties>
</file>