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Work\Project\EvilOfDarkness\Main\Document\Schedule\Program\JoSoowoon\"/>
    </mc:Choice>
  </mc:AlternateContent>
  <bookViews>
    <workbookView xWindow="15" yWindow="0" windowWidth="19320" windowHeight="11550"/>
  </bookViews>
  <sheets>
    <sheet name="과업목록" sheetId="1" r:id="rId1"/>
    <sheet name="휴무일 목록" sheetId="4" r:id="rId2"/>
  </sheets>
  <definedNames>
    <definedName name="_xlnm._FilterDatabase" localSheetId="0" hidden="1">과업목록!$A$12:$N$223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H109" i="1" l="1"/>
  <c r="H108" i="1"/>
  <c r="H107" i="1"/>
  <c r="H106" i="1"/>
  <c r="H105" i="1"/>
  <c r="H104" i="1"/>
  <c r="H101" i="1"/>
  <c r="H102" i="1"/>
  <c r="H103" i="1"/>
  <c r="H100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108" i="1"/>
  <c r="K108" i="1"/>
  <c r="L107" i="1"/>
  <c r="K107" i="1"/>
  <c r="L106" i="1"/>
  <c r="K106" i="1"/>
  <c r="L109" i="1"/>
  <c r="K109" i="1"/>
  <c r="H94" i="1" l="1"/>
  <c r="H95" i="1"/>
  <c r="H96" i="1"/>
  <c r="H97" i="1"/>
  <c r="L97" i="1"/>
  <c r="K97" i="1"/>
  <c r="L96" i="1"/>
  <c r="K96" i="1"/>
  <c r="L95" i="1"/>
  <c r="K95" i="1"/>
  <c r="L94" i="1" l="1"/>
  <c r="K94" i="1"/>
  <c r="L93" i="1"/>
  <c r="K93" i="1"/>
  <c r="H93" i="1"/>
  <c r="L92" i="1"/>
  <c r="K92" i="1"/>
  <c r="H92" i="1"/>
  <c r="L91" i="1"/>
  <c r="K91" i="1"/>
  <c r="H91" i="1"/>
  <c r="L90" i="1"/>
  <c r="K90" i="1"/>
  <c r="H90" i="1"/>
  <c r="L89" i="1"/>
  <c r="K89" i="1"/>
  <c r="H89" i="1"/>
  <c r="L88" i="1"/>
  <c r="K88" i="1"/>
  <c r="H88" i="1"/>
  <c r="L87" i="1"/>
  <c r="K87" i="1"/>
  <c r="H87" i="1"/>
  <c r="L86" i="1"/>
  <c r="K86" i="1"/>
  <c r="H86" i="1"/>
  <c r="L85" i="1"/>
  <c r="K85" i="1"/>
  <c r="H85" i="1"/>
  <c r="L84" i="1"/>
  <c r="K84" i="1"/>
  <c r="H84" i="1"/>
  <c r="L83" i="1"/>
  <c r="K83" i="1"/>
  <c r="H83" i="1"/>
  <c r="L82" i="1"/>
  <c r="K82" i="1"/>
  <c r="H82" i="1"/>
  <c r="L81" i="1"/>
  <c r="K81" i="1"/>
  <c r="H81" i="1"/>
  <c r="L80" i="1"/>
  <c r="K80" i="1"/>
  <c r="H80" i="1"/>
  <c r="L79" i="1"/>
  <c r="K79" i="1"/>
  <c r="H79" i="1"/>
  <c r="L78" i="1"/>
  <c r="K78" i="1"/>
  <c r="H78" i="1"/>
  <c r="L77" i="1"/>
  <c r="K77" i="1"/>
  <c r="H77" i="1"/>
  <c r="L76" i="1"/>
  <c r="K76" i="1"/>
  <c r="H76" i="1"/>
  <c r="L75" i="1"/>
  <c r="K75" i="1"/>
  <c r="H75" i="1"/>
  <c r="L74" i="1"/>
  <c r="K74" i="1"/>
  <c r="H74" i="1"/>
  <c r="L73" i="1"/>
  <c r="K73" i="1"/>
  <c r="H73" i="1"/>
  <c r="L72" i="1"/>
  <c r="K72" i="1"/>
  <c r="H72" i="1"/>
  <c r="L71" i="1"/>
  <c r="K71" i="1"/>
  <c r="H71" i="1"/>
  <c r="L70" i="1"/>
  <c r="K70" i="1"/>
  <c r="H70" i="1"/>
  <c r="L69" i="1"/>
  <c r="K69" i="1"/>
  <c r="H69" i="1"/>
  <c r="L68" i="1"/>
  <c r="K68" i="1"/>
  <c r="H68" i="1"/>
  <c r="L67" i="1"/>
  <c r="K67" i="1"/>
  <c r="H67" i="1"/>
  <c r="L66" i="1"/>
  <c r="K66" i="1"/>
  <c r="H66" i="1"/>
  <c r="L65" i="1"/>
  <c r="K65" i="1"/>
  <c r="H65" i="1"/>
  <c r="L64" i="1"/>
  <c r="K64" i="1"/>
  <c r="H64" i="1"/>
  <c r="L63" i="1"/>
  <c r="K63" i="1"/>
  <c r="H63" i="1"/>
  <c r="L62" i="1"/>
  <c r="K62" i="1"/>
  <c r="H62" i="1"/>
  <c r="L61" i="1"/>
  <c r="K61" i="1"/>
  <c r="H61" i="1"/>
  <c r="L60" i="1"/>
  <c r="K60" i="1"/>
  <c r="H60" i="1"/>
  <c r="L59" i="1"/>
  <c r="K59" i="1"/>
  <c r="H59" i="1"/>
  <c r="L58" i="1"/>
  <c r="K58" i="1"/>
  <c r="H58" i="1"/>
  <c r="L57" i="1"/>
  <c r="K57" i="1"/>
  <c r="H57" i="1"/>
  <c r="L56" i="1"/>
  <c r="K56" i="1"/>
  <c r="H56" i="1"/>
  <c r="L55" i="1"/>
  <c r="K55" i="1"/>
  <c r="H55" i="1"/>
  <c r="L54" i="1"/>
  <c r="K54" i="1"/>
  <c r="H54" i="1"/>
  <c r="B16" i="4" l="1"/>
  <c r="B15" i="4"/>
  <c r="K99" i="1" l="1"/>
  <c r="B2" i="4" l="1"/>
  <c r="B59" i="4" l="1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" i="4" l="1"/>
  <c r="G6" i="1" s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98" i="1"/>
  <c r="H9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14" i="1"/>
  <c r="H13" i="1"/>
  <c r="L9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1" i="1"/>
  <c r="L211" i="1"/>
  <c r="K212" i="1"/>
  <c r="L212" i="1"/>
  <c r="K213" i="1"/>
  <c r="L213" i="1"/>
  <c r="K214" i="1"/>
  <c r="L214" i="1"/>
  <c r="K215" i="1"/>
  <c r="L215" i="1"/>
  <c r="K216" i="1"/>
  <c r="L216" i="1"/>
  <c r="J6" i="1" l="1"/>
  <c r="I6" i="1"/>
  <c r="H6" i="1"/>
  <c r="K218" i="1"/>
  <c r="L218" i="1"/>
  <c r="K219" i="1"/>
  <c r="L219" i="1"/>
  <c r="K220" i="1"/>
  <c r="L220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B33" i="4" l="1"/>
  <c r="B36" i="4"/>
  <c r="B35" i="4"/>
  <c r="B34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4" i="4"/>
  <c r="B13" i="4"/>
  <c r="B12" i="4"/>
  <c r="B11" i="4"/>
  <c r="B10" i="4"/>
  <c r="B9" i="4"/>
  <c r="B8" i="4"/>
  <c r="B7" i="4"/>
  <c r="B6" i="4"/>
  <c r="B5" i="4"/>
  <c r="B4" i="4"/>
  <c r="J4" i="1" l="1"/>
  <c r="I4" i="1"/>
  <c r="H4" i="1"/>
  <c r="G4" i="1"/>
  <c r="L98" i="1" l="1"/>
  <c r="L217" i="1"/>
  <c r="L221" i="1"/>
  <c r="L222" i="1"/>
  <c r="L13" i="1"/>
  <c r="K13" i="1" l="1"/>
  <c r="K98" i="1"/>
  <c r="K217" i="1"/>
  <c r="K221" i="1"/>
  <c r="K222" i="1"/>
  <c r="K9" i="1" l="1"/>
  <c r="I224" i="1"/>
  <c r="I3" i="1" s="1"/>
  <c r="I223" i="1"/>
  <c r="I2" i="1" l="1"/>
  <c r="I5" i="1" s="1"/>
  <c r="I7" i="1"/>
  <c r="J224" i="1" l="1"/>
  <c r="H224" i="1"/>
  <c r="H3" i="1" s="1"/>
  <c r="H7" i="1" s="1"/>
  <c r="G224" i="1"/>
  <c r="G3" i="1" s="1"/>
  <c r="G7" i="1" s="1"/>
  <c r="J3" i="1" l="1"/>
  <c r="J7" i="1" s="1"/>
  <c r="K3" i="1"/>
  <c r="J223" i="1"/>
  <c r="H223" i="1"/>
  <c r="H2" i="1" s="1"/>
  <c r="H5" i="1" s="1"/>
  <c r="G223" i="1"/>
  <c r="G2" i="1" s="1"/>
  <c r="G5" i="1" s="1"/>
  <c r="J2" i="1" l="1"/>
  <c r="J5" i="1" s="1"/>
  <c r="K2" i="1"/>
  <c r="L224" i="1"/>
  <c r="K224" i="1" l="1"/>
  <c r="K223" i="1"/>
  <c r="L223" i="1"/>
</calcChain>
</file>

<file path=xl/sharedStrings.xml><?xml version="1.0" encoding="utf-8"?>
<sst xmlns="http://schemas.openxmlformats.org/spreadsheetml/2006/main" count="863" uniqueCount="375">
  <si>
    <t xml:space="preserve">※ 최종 목표 : </t>
    <phoneticPr fontId="1" type="noConversion"/>
  </si>
  <si>
    <t>: 이런 부분은 중간에 요청이나 필요에 의해 과업이 추가된 부분임.</t>
    <phoneticPr fontId="1" type="noConversion"/>
  </si>
  <si>
    <t xml:space="preserve">용어 해설 : </t>
    <phoneticPr fontId="1" type="noConversion"/>
  </si>
  <si>
    <t>책임자</t>
    <phoneticPr fontId="1" type="noConversion"/>
  </si>
  <si>
    <t>수행 결과</t>
    <phoneticPr fontId="1" type="noConversion"/>
  </si>
  <si>
    <t>작성시
참고 사항 :</t>
    <phoneticPr fontId="1" type="noConversion"/>
  </si>
  <si>
    <t>현재 진행</t>
    <phoneticPr fontId="1" type="noConversion"/>
  </si>
  <si>
    <t>2. 실제로 가능하다고 생각하는 과업과 일정으로 작성하라.</t>
    <phoneticPr fontId="1" type="noConversion"/>
  </si>
  <si>
    <t xml:space="preserve">우선순위 : </t>
    <phoneticPr fontId="1" type="noConversion"/>
  </si>
  <si>
    <t>매우 높음, 높음, 보통, 낮음, 매우 낮음의 5개 순위로 매길 것.(숫자도 상관없다.)</t>
    <phoneticPr fontId="1" type="noConversion"/>
  </si>
  <si>
    <t>현재 예측</t>
    <phoneticPr fontId="1" type="noConversion"/>
  </si>
  <si>
    <t>스프린트 시작일</t>
    <phoneticPr fontId="1" type="noConversion"/>
  </si>
  <si>
    <t>항   목</t>
    <phoneticPr fontId="1" type="noConversion"/>
  </si>
  <si>
    <t>4. 진행이나 예측에 표시되는 칸에 들어가는 숫자는 작업을 1시간 단위로 나타낸 양이다.</t>
    <phoneticPr fontId="1" type="noConversion"/>
  </si>
  <si>
    <r>
      <t xml:space="preserve">3. 초기 예측과 현재 예측이 궁극적으로 맞아떨어지록 노력할 것.
</t>
    </r>
    <r>
      <rPr>
        <b/>
        <sz val="11"/>
        <color rgb="FFFF0000"/>
        <rFont val="맑은 고딕"/>
        <family val="3"/>
        <charset val="129"/>
        <scheme val="minor"/>
      </rPr>
      <t xml:space="preserve"> (그렇다고 현재 예측을 사실과 다르게 적어서는 안된다.!)</t>
    </r>
    <phoneticPr fontId="1" type="noConversion"/>
  </si>
  <si>
    <t>: 칸이 이런 색이면, 이 과업은 일정이나 그 외 어떤 이유로 삭제되었음을 나타냄.</t>
    <phoneticPr fontId="1" type="noConversion"/>
  </si>
  <si>
    <r>
      <t xml:space="preserve"> 완료된 작업은 순번과 수행 결과 열을 이 색으로 맞춘다. 별 의미는 없고 알아보기 쉽게 하기 위한 것이다.
 개발 방법론의 이른바 </t>
    </r>
    <r>
      <rPr>
        <b/>
        <sz val="11"/>
        <color rgb="FF006600"/>
        <rFont val="맑은 고딕"/>
        <family val="3"/>
        <charset val="129"/>
        <scheme val="minor"/>
      </rPr>
      <t>초록 막대 패턴</t>
    </r>
    <r>
      <rPr>
        <sz val="11"/>
        <color theme="1"/>
        <rFont val="맑은 고딕"/>
        <family val="3"/>
        <charset val="129"/>
        <scheme val="minor"/>
      </rPr>
      <t>으로 봐도 좋다.</t>
    </r>
    <phoneticPr fontId="1" type="noConversion"/>
  </si>
  <si>
    <t>일일 과업시간</t>
    <phoneticPr fontId="1" type="noConversion"/>
  </si>
  <si>
    <r>
      <t xml:space="preserve">1. 개별 과업은 되도록 </t>
    </r>
    <r>
      <rPr>
        <b/>
        <sz val="11"/>
        <color theme="1"/>
        <rFont val="맑은 고딕"/>
        <family val="3"/>
        <charset val="129"/>
        <scheme val="minor"/>
      </rPr>
      <t>24시간 이상의 작업으로 설정하지 않는다.</t>
    </r>
    <phoneticPr fontId="1" type="noConversion"/>
  </si>
  <si>
    <t>누계</t>
    <phoneticPr fontId="1" type="noConversion"/>
  </si>
  <si>
    <t>특정
누계</t>
    <phoneticPr fontId="1" type="noConversion"/>
  </si>
  <si>
    <t>특정 범위 스프린트 종료일</t>
    <phoneticPr fontId="1" type="noConversion"/>
  </si>
  <si>
    <t>휴무 사유</t>
    <phoneticPr fontId="1" type="noConversion"/>
  </si>
  <si>
    <t>우선
순위</t>
    <phoneticPr fontId="1" type="noConversion"/>
  </si>
  <si>
    <t>초기 
예측</t>
    <phoneticPr fontId="1" type="noConversion"/>
  </si>
  <si>
    <t>현재 
진행</t>
    <phoneticPr fontId="1" type="noConversion"/>
  </si>
  <si>
    <t>남은 
시간</t>
    <phoneticPr fontId="1" type="noConversion"/>
  </si>
  <si>
    <t>측정
계수</t>
    <phoneticPr fontId="1" type="noConversion"/>
  </si>
  <si>
    <t>일일 과업 시간</t>
    <phoneticPr fontId="1" type="noConversion"/>
  </si>
  <si>
    <t>총 과업 일 수
※ (총 시간 / 일일 기준 시간) = 일 수</t>
    <phoneticPr fontId="1" type="noConversion"/>
  </si>
  <si>
    <t>특정 범위 과업 일 수
※ (총 시간 / 일일 기준 시간) = 일 수</t>
    <phoneticPr fontId="1" type="noConversion"/>
  </si>
  <si>
    <t>인원</t>
    <phoneticPr fontId="1" type="noConversion"/>
  </si>
  <si>
    <t>초기 예측</t>
    <phoneticPr fontId="1" type="noConversion"/>
  </si>
  <si>
    <t>남은 진행</t>
    <phoneticPr fontId="1" type="noConversion"/>
  </si>
  <si>
    <t>날짜 목록</t>
    <phoneticPr fontId="1" type="noConversion"/>
  </si>
  <si>
    <t>특정 스프린트 시작일</t>
    <phoneticPr fontId="1" type="noConversion"/>
  </si>
  <si>
    <t>토요일</t>
    <phoneticPr fontId="1" type="noConversion"/>
  </si>
  <si>
    <t>일요일</t>
    <phoneticPr fontId="1" type="noConversion"/>
  </si>
  <si>
    <t>추석연휴</t>
    <phoneticPr fontId="1" type="noConversion"/>
  </si>
  <si>
    <t>추석연휴(대체 휴일)</t>
    <phoneticPr fontId="1" type="noConversion"/>
  </si>
  <si>
    <t>한글날</t>
    <phoneticPr fontId="1" type="noConversion"/>
  </si>
  <si>
    <t>상위 시나리오</t>
    <phoneticPr fontId="1" type="noConversion"/>
  </si>
  <si>
    <t>과업</t>
    <phoneticPr fontId="1" type="noConversion"/>
  </si>
  <si>
    <t>대분류</t>
    <phoneticPr fontId="1" type="noConversion"/>
  </si>
  <si>
    <t>경험 예측</t>
    <phoneticPr fontId="1" type="noConversion"/>
  </si>
  <si>
    <t>경험 예측 계수</t>
    <phoneticPr fontId="1" type="noConversion"/>
  </si>
  <si>
    <t>경험 
예측</t>
    <phoneticPr fontId="1" type="noConversion"/>
  </si>
  <si>
    <t>현재
예측</t>
    <phoneticPr fontId="1" type="noConversion"/>
  </si>
  <si>
    <t>이슈
번호</t>
    <phoneticPr fontId="1" type="noConversion"/>
  </si>
  <si>
    <t>스프린트 시작일</t>
    <phoneticPr fontId="1" type="noConversion"/>
  </si>
  <si>
    <t>스프린트 종료일</t>
    <phoneticPr fontId="1" type="noConversion"/>
  </si>
  <si>
    <t>특정 범위 스프린트 시작일</t>
    <phoneticPr fontId="1" type="noConversion"/>
  </si>
  <si>
    <t>대상 기간 : 2015년 9월 22일 ~ 2015년 12월 31일</t>
    <phoneticPr fontId="1" type="noConversion"/>
  </si>
  <si>
    <t>1. Eternal Guardians의 컨텐츠 완성</t>
    <phoneticPr fontId="1" type="noConversion"/>
  </si>
  <si>
    <t>조수운</t>
    <phoneticPr fontId="1" type="noConversion"/>
  </si>
  <si>
    <t>게임 데이터 스크립트 툴 수정</t>
    <phoneticPr fontId="1" type="noConversion"/>
  </si>
  <si>
    <t xml:space="preserve"> 기획에서 편집하는 테이블을 바탕으로, 서버에 필요한 데이터만으로 구성하는 DB를 설계</t>
    <phoneticPr fontId="1" type="noConversion"/>
  </si>
  <si>
    <t>게임 구성 DB를 탑재하는 기능</t>
    <phoneticPr fontId="1" type="noConversion"/>
  </si>
  <si>
    <t>게임 구성 DB를 교체할 수 있는 기능 구현</t>
    <phoneticPr fontId="1" type="noConversion"/>
  </si>
  <si>
    <t>휴가</t>
    <phoneticPr fontId="1" type="noConversion"/>
  </si>
  <si>
    <t>성탄절</t>
    <phoneticPr fontId="1" type="noConversion"/>
  </si>
  <si>
    <t>아이템 옵션 데이터의 DB 구조 정의</t>
    <phoneticPr fontId="1" type="noConversion"/>
  </si>
  <si>
    <t>아이템 셋 효과 데이터의 DB 구조 정의</t>
    <phoneticPr fontId="1" type="noConversion"/>
  </si>
  <si>
    <t>아이템 판매 데이터의 DB 구조 정의</t>
    <phoneticPr fontId="1" type="noConversion"/>
  </si>
  <si>
    <t>부여효과 구성 DB에 저장할 데이터를 담은 SQL 생성 기능 작성</t>
  </si>
  <si>
    <t>상태효과 구성 DB에 저장할 데이터를 담은 SQL 생성 기능 작성</t>
  </si>
  <si>
    <t>캐릭터 기본 설정 구성 DB에 저장할 데이터를 담은 SQL 생성 기능 작성</t>
  </si>
  <si>
    <t>캐릭터 레벨 업 구성 DB에 저장할 데이터를 담은 SQL 생성 기능 작성</t>
  </si>
  <si>
    <t>아이템 구성 DB에 저장할 데이터를 담은 SQL 생성 기능 작성</t>
  </si>
  <si>
    <t>일반 던전 보상 구성 DB에 저장할 데이터를 담은 SQL 생성 기능 작성</t>
  </si>
  <si>
    <t>정예 던전 보상 구성 DB에 저장할 데이터를 담은 SQL 생성 기능 작성</t>
  </si>
  <si>
    <t>혼돈 던전(기존 무작위 던전) 보상 구성 DB에 저장할 데이터를 담은 SQL 생성 기능 작성</t>
  </si>
  <si>
    <t>요일 던전 보상 구성 DB에 저장할 데이터를 담은 SQL 생성 기능 작성</t>
  </si>
  <si>
    <t>초월 던전 보상 구성 DB에 저장할 데이터를 담은 SQL 생성 기능 작성</t>
  </si>
  <si>
    <t>미션 구성 DB에 저장할 데이터를 담은 SQL 생성 기능 작성</t>
  </si>
  <si>
    <t>미션 보상 구성 DB에 저장할 데이터를 담은 SQL 생성 기능 작성</t>
  </si>
  <si>
    <t>업적 구성 DB에 저장할 데이터를 담은 SQL 생성 기능 작성</t>
  </si>
  <si>
    <t>업적 보상 구성 DB에 저장할 데이터를 담은 SQL 생성 기능 작성</t>
  </si>
  <si>
    <t>상점 구성 DB에 저장할 데이터를 담은 SQL 생성 기능 작성</t>
  </si>
  <si>
    <t>추종자 캐릭터의 기본 설정 구성 DB에 저장할 데이터를 담은 SQL 생성 기능 작성</t>
  </si>
  <si>
    <t>추종자 캐릭터의 레벨 업 구성 DB에 저장할 데이터를 담은 SQL 생성 기능 작성</t>
  </si>
  <si>
    <t>추종자 탐험 구성 DB에 저장할 데이터를 담은 SQL 생성 기능 작성</t>
  </si>
  <si>
    <t>성소 구성 DB에 저장할 데이터를 담은 SQL 생성 기능 작성</t>
  </si>
  <si>
    <t>인벤토리 확장 구성 DB에 저장할 데이터를 담은 SQL 생성 기능 작성</t>
  </si>
  <si>
    <t>무작위 뽑기 구성 DB에 저장할 데이터를 담은 SQL 생성 기능 작성</t>
  </si>
  <si>
    <t>우편함 보관 설정 구성 DB에 저장할 데이터를 담은 SQL 생성 기능 작성</t>
  </si>
  <si>
    <t>VIP 혜택 구성 DB에 저장할 데이터를 담은 SQL 생성 기능 작성</t>
  </si>
  <si>
    <t>결투장 보상 구성 DB에 저장할 데이터를 담은 SQL 생성 기능 작성</t>
  </si>
  <si>
    <t>길드 상점 구성 DB에 저장할 데이터를 담은 SQL 생성 기능 작성</t>
  </si>
  <si>
    <t>길드 던전 구성 DB에 저장할 데이터를 담은 SQL 생성 기능 작성</t>
  </si>
  <si>
    <t>길드 전쟁 보상 구성 DB에 저장할 데이터를 담은 SQL 생성 기능 작성</t>
  </si>
  <si>
    <t>보스 몬스터 협공 이벤트 구성 DB에 저장할 데이터를 담은 SQL 생성 기능 작성</t>
  </si>
  <si>
    <t>보스 몬스터 협공 보상 구성 DB에 저장할 데이터를 담은 SQL 생성 기능 작성</t>
  </si>
  <si>
    <t>게임 서비스 이벤트 구성 DB에 저장할 데이터를 담은 SQL 생성 기능 작성</t>
  </si>
  <si>
    <t>테스트 클라이언트</t>
    <phoneticPr fontId="1" type="noConversion"/>
  </si>
  <si>
    <t>변경한 구성 데이터 SQL 구문를 일괄 적용하는 도구, 혹은 명령행 파일을 제작</t>
    <phoneticPr fontId="1" type="noConversion"/>
  </si>
  <si>
    <t>CtoS 요청 프로토콜을 처리할 때, 요청자의 인증을 처리하는 과정 구현
- 모든 CtoS 요청 프로토콜은 기본적으로 요청한 클라이언트의 인증 정보를 가지고 있어야 한다.</t>
    <phoneticPr fontId="1" type="noConversion"/>
  </si>
  <si>
    <t>게임 데이터 스크립트 툴에 일괄 수행 기능 추가하기</t>
    <phoneticPr fontId="1" type="noConversion"/>
  </si>
  <si>
    <t>게임 데이터 스크립트 툴을 명령행으로 작동하게 만들기</t>
    <phoneticPr fontId="1" type="noConversion"/>
  </si>
  <si>
    <t>명령행으로 클라이언트 프로젝트를 빌드하는 도구 제작</t>
    <phoneticPr fontId="1" type="noConversion"/>
  </si>
  <si>
    <t>명령행으로 서버 프로젝트를 빌드하는 도구 제작</t>
    <phoneticPr fontId="1" type="noConversion"/>
  </si>
  <si>
    <t>명령행으로 공통 프로젝트를 빌드하는 도구 제작</t>
    <phoneticPr fontId="1" type="noConversion"/>
  </si>
  <si>
    <t>명령행으로 전체 프로젝트를 빌드하는 도구 제작</t>
    <phoneticPr fontId="1" type="noConversion"/>
  </si>
  <si>
    <t>서버 기본 기능 구현</t>
    <phoneticPr fontId="1" type="noConversion"/>
  </si>
  <si>
    <t>사용자 암호 암호화
- bcrypt, 혹은 scrypt 이용</t>
    <phoneticPr fontId="1" type="noConversion"/>
  </si>
  <si>
    <t>패킷 압축 방식 고안
: 메모리 상에서 압축 알고리즘을 이용해 문자열 패킷을 압축해서 주고 받는 기능</t>
    <phoneticPr fontId="1" type="noConversion"/>
  </si>
  <si>
    <t>프로토콜의 공통적인 유효성 점검 기능
- 프로토콜 버전 검검
- 프로토콜의 공통 값 점검</t>
    <phoneticPr fontId="1" type="noConversion"/>
  </si>
  <si>
    <t>사용자 계정 삭제</t>
    <phoneticPr fontId="1" type="noConversion"/>
  </si>
  <si>
    <t>사용자 계정 비밀번호 변경</t>
    <phoneticPr fontId="1" type="noConversion"/>
  </si>
  <si>
    <t>사용자 계정에 등록한 전자주소 변경</t>
    <phoneticPr fontId="1" type="noConversion"/>
  </si>
  <si>
    <t>사용자 계정 로그아웃</t>
    <phoneticPr fontId="1" type="noConversion"/>
  </si>
  <si>
    <t>캐릭터 생성</t>
    <phoneticPr fontId="1" type="noConversion"/>
  </si>
  <si>
    <t>캐릭터 삭제</t>
    <phoneticPr fontId="1" type="noConversion"/>
  </si>
  <si>
    <t>플레이 캐릭터 선택(게임 플레이 진입)</t>
    <phoneticPr fontId="1" type="noConversion"/>
  </si>
  <si>
    <t>과금 상품의 결제 처리
- 실제 결제는 하지 않더라도, 관련 프로세스는 전부 구현해야 한다.
- 마켓 별 결제 연동 과정을 공통화할 수 있도록 인터페이스를 통일한다.</t>
    <phoneticPr fontId="1" type="noConversion"/>
  </si>
  <si>
    <t>상점 상품 구매</t>
    <phoneticPr fontId="1" type="noConversion"/>
  </si>
  <si>
    <t>형상 구매</t>
    <phoneticPr fontId="1" type="noConversion"/>
  </si>
  <si>
    <t>무작위 뽑기</t>
    <phoneticPr fontId="1" type="noConversion"/>
  </si>
  <si>
    <t>상점 상품 갱신 처리</t>
    <phoneticPr fontId="1" type="noConversion"/>
  </si>
  <si>
    <t>캐릭터의 아이템 인벤토리 정보 전달</t>
    <phoneticPr fontId="1" type="noConversion"/>
  </si>
  <si>
    <t>장비 아이템 장착과 탈착</t>
    <phoneticPr fontId="1" type="noConversion"/>
  </si>
  <si>
    <t>장비 아이템 초월</t>
    <phoneticPr fontId="1" type="noConversion"/>
  </si>
  <si>
    <t xml:space="preserve">장비 아이템 강화 </t>
    <phoneticPr fontId="1" type="noConversion"/>
  </si>
  <si>
    <t>캐릭터 현재 스킬 정보 전달</t>
    <phoneticPr fontId="1" type="noConversion"/>
  </si>
  <si>
    <t>캐릭터 현재 스킬 장착</t>
    <phoneticPr fontId="1" type="noConversion"/>
  </si>
  <si>
    <t>스킬 강화</t>
    <phoneticPr fontId="1" type="noConversion"/>
  </si>
  <si>
    <t>성소들의 목록을 요청(캐릭터에게 적용되어 있는 상태 포함)</t>
    <phoneticPr fontId="1" type="noConversion"/>
  </si>
  <si>
    <t>효과를 적용할 성소 선택</t>
    <phoneticPr fontId="1" type="noConversion"/>
  </si>
  <si>
    <t xml:space="preserve">성소 강화 </t>
    <phoneticPr fontId="1" type="noConversion"/>
  </si>
  <si>
    <t>스테이지 나감</t>
    <phoneticPr fontId="1" type="noConversion"/>
  </si>
  <si>
    <t>(스테이지 진행 중인) 캐릭터를 사망으로부터 부활</t>
    <phoneticPr fontId="1" type="noConversion"/>
  </si>
  <si>
    <t>스토리 모드 스테이지 시작</t>
    <phoneticPr fontId="1" type="noConversion"/>
  </si>
  <si>
    <t>스토리 모드 스테이지 결과</t>
    <phoneticPr fontId="1" type="noConversion"/>
  </si>
  <si>
    <t>무작위 던전 스테이지 결과</t>
    <phoneticPr fontId="1" type="noConversion"/>
  </si>
  <si>
    <t>무작위 던전 스테이지 시작</t>
    <phoneticPr fontId="1" type="noConversion"/>
  </si>
  <si>
    <t>초월 던전 스테이지 시작</t>
    <phoneticPr fontId="1" type="noConversion"/>
  </si>
  <si>
    <t>초월 던전 스테이지 결과</t>
    <phoneticPr fontId="1" type="noConversion"/>
  </si>
  <si>
    <t>초월 던전의 웨이브 시작</t>
    <phoneticPr fontId="1" type="noConversion"/>
  </si>
  <si>
    <t>초월 던전의 웨이브 결과</t>
    <phoneticPr fontId="1" type="noConversion"/>
  </si>
  <si>
    <t>요일 던전 스테이지 시작</t>
    <phoneticPr fontId="1" type="noConversion"/>
  </si>
  <si>
    <t>요일 던전 스테이지 결과</t>
    <phoneticPr fontId="1" type="noConversion"/>
  </si>
  <si>
    <t>미션 달성 처리</t>
    <phoneticPr fontId="1" type="noConversion"/>
  </si>
  <si>
    <t>업적 달성 처리</t>
    <phoneticPr fontId="1" type="noConversion"/>
  </si>
  <si>
    <t>우편 삭제</t>
    <phoneticPr fontId="1" type="noConversion"/>
  </si>
  <si>
    <t>우편 목록 생성 / 관리</t>
    <phoneticPr fontId="1" type="noConversion"/>
  </si>
  <si>
    <t>첨부물 수신</t>
    <phoneticPr fontId="1" type="noConversion"/>
  </si>
  <si>
    <t>보상 수령 과정 처리</t>
    <phoneticPr fontId="1" type="noConversion"/>
  </si>
  <si>
    <t>채팅 입력 과정 처리</t>
    <phoneticPr fontId="1" type="noConversion"/>
  </si>
  <si>
    <t>친구 관리 기능</t>
    <phoneticPr fontId="1" type="noConversion"/>
  </si>
  <si>
    <t>친구 추가 / 삭제</t>
    <phoneticPr fontId="1" type="noConversion"/>
  </si>
  <si>
    <t>길드 정보 관리</t>
    <phoneticPr fontId="1" type="noConversion"/>
  </si>
  <si>
    <t>주변 길드 정보 가져오기</t>
    <phoneticPr fontId="1" type="noConversion"/>
  </si>
  <si>
    <t>길드원 가입 처리</t>
    <phoneticPr fontId="1" type="noConversion"/>
  </si>
  <si>
    <t>길드 탈퇴 / 내쫓기 처리</t>
    <phoneticPr fontId="1" type="noConversion"/>
  </si>
  <si>
    <t>길드 멤버 등급 처리</t>
    <phoneticPr fontId="1" type="noConversion"/>
  </si>
  <si>
    <t>개인 랭킹 가져오기</t>
    <phoneticPr fontId="1" type="noConversion"/>
  </si>
  <si>
    <t>길드 랭킹 가져오기</t>
    <phoneticPr fontId="1" type="noConversion"/>
  </si>
  <si>
    <t>추종자 구매</t>
    <phoneticPr fontId="1" type="noConversion"/>
  </si>
  <si>
    <t>캐릭터에게 적용할 추종자 선택</t>
    <phoneticPr fontId="1" type="noConversion"/>
  </si>
  <si>
    <t>추종자 강화</t>
    <phoneticPr fontId="1" type="noConversion"/>
  </si>
  <si>
    <t>추종자 탐험 및 복귀</t>
    <phoneticPr fontId="1" type="noConversion"/>
  </si>
  <si>
    <t>추종자 장비 장착 / 탈착</t>
    <phoneticPr fontId="1" type="noConversion"/>
  </si>
  <si>
    <t>UnityTest Framework를 테스트 클라이언트에 적용</t>
    <phoneticPr fontId="1" type="noConversion"/>
  </si>
  <si>
    <t>유니티 프로젝트에서 기능 집합 별로 Nunit을 적용해보기</t>
    <phoneticPr fontId="1" type="noConversion"/>
  </si>
  <si>
    <t>기능 집합 별로 테스트하는 구조 설계 및 테스트
- 통합 테스트(Integration Test) 방식으로 작동시킨다.</t>
    <phoneticPr fontId="1" type="noConversion"/>
  </si>
  <si>
    <t>Log4Net 라이브러리 적용</t>
    <phoneticPr fontId="1" type="noConversion"/>
  </si>
  <si>
    <t>서버</t>
    <phoneticPr fontId="1" type="noConversion"/>
  </si>
  <si>
    <t>부여효과 데이터 테이블의 DB 구조와 데이터 객체 형식 정의</t>
  </si>
  <si>
    <t>상태효과 데이터 테이블의 DB 구조와 데이터 객체 형식 정의</t>
  </si>
  <si>
    <t>캐릭터 기본 설정 데이터 테이블의 DB 구조와 데이터 객체 형식 정의</t>
  </si>
  <si>
    <t>캐릭터 레벨 업 데이터 테이블의 DB 구조와 데이터 객체 형식 정의</t>
  </si>
  <si>
    <t>아이템 데이터 테이블의 DB 구조와 데이터 객체 형식 정의</t>
  </si>
  <si>
    <t>아이템 옵션 데이터의 DB 구조와 데이터 객체 형식 정의</t>
  </si>
  <si>
    <t>아이템 셋 효과 데이터의 DB 구조와 데이터 객체 형식 정의</t>
  </si>
  <si>
    <t>아이템 판매 데이터의 DB 구조와 데이터 객체 형식 정의</t>
  </si>
  <si>
    <t>일반 던전 보상 데이터 테이블의 DB 구조와 데이터 객체 형식 정의</t>
  </si>
  <si>
    <t>정예 던전 보상 데이터 테이블의 DB 구조와 데이터 객체 형식 정의</t>
  </si>
  <si>
    <t>혼돈 던전(기존 무작위 던전) 보상 데이터 테이블의 DB 구조와 데이터 객체 형식 정의</t>
  </si>
  <si>
    <t>요일 던전 보상 데이터 테이블의 DB 구조와 데이터 객체 형식 정의</t>
  </si>
  <si>
    <t>초월 던전 보상 데이터 테이블의 DB 구조와 데이터 객체 형식 정의</t>
  </si>
  <si>
    <t>미션 데이터 테이블의 DB 구조와 데이터 객체 형식 정의</t>
  </si>
  <si>
    <t>미션 보상 데이터 테이블의 DB 구조와 데이터 객체 형식 정의</t>
  </si>
  <si>
    <t>업적 데이터 테이블의 DB 구조와 데이터 객체 형식 정의</t>
  </si>
  <si>
    <t>업적 보상 데이터 테이블의 DB 구조와 데이터 객체 형식 정의</t>
  </si>
  <si>
    <t>상점 데이터 테이블의 DB 구조와 데이터 객체 형식 정의</t>
  </si>
  <si>
    <t>추종자 캐릭터의 기본 설정 데이터 테이블의 DB 구조와 데이터 객체 형식 정의</t>
  </si>
  <si>
    <t>추종자 캐릭터의 레벨 업 데이터 테이블의 DB 구조와 데이터 객체 형식 정의</t>
  </si>
  <si>
    <t>추종자 탐험 데이터 테이블의 DB 구조와 데이터 객체 형식 정의</t>
  </si>
  <si>
    <t>성소 데이터 테이블의 DB 구조와 데이터 객체 형식 정의</t>
  </si>
  <si>
    <t>인벤토리 확장 데이터 테이블의 DB 구조와 데이터 객체 형식 정의</t>
  </si>
  <si>
    <t>무작위 뽑기 데이터 테이블의 DB 구조와 데이터 객체 형식 정의</t>
  </si>
  <si>
    <t>우편함 보관 설정 데이터 테이블의 DB 구조와 데이터 객체 형식 정의</t>
  </si>
  <si>
    <t>VIP 혜택 데이터 테이블의 DB 구조와 데이터 객체 형식 정의</t>
  </si>
  <si>
    <t>결투장 보상 데이터 테이블의 DB 구조와 데이터 객체 형식 정의</t>
  </si>
  <si>
    <t>길드 상점 데이터 테이블의 DB 구조와 데이터 객체 형식 정의</t>
  </si>
  <si>
    <t>길드 던전 데이터 테이블의 DB 구조와 데이터 객체 형식 정의</t>
  </si>
  <si>
    <t>길드 전쟁 보상 데이터 테이블의 DB 구조와 데이터 객체 형식 정의</t>
  </si>
  <si>
    <t>보스 몬스터 협공 이벤트 데이터 테이블의 DB 구조와 데이터 객체 형식 정의</t>
  </si>
  <si>
    <t>보스 몬스터 협공 보상 데이터 테이블의 DB 구조와 데이터 객체 형식 정의</t>
  </si>
  <si>
    <t>게임 서비스 이벤트 데이터 테이블의 DB 구조와 데이터 객체 형식 정의</t>
  </si>
  <si>
    <t>게임 구성 DB 설계</t>
    <phoneticPr fontId="1" type="noConversion"/>
  </si>
  <si>
    <t>서버 상세 기능 구현</t>
    <phoneticPr fontId="1" type="noConversion"/>
  </si>
  <si>
    <t>빌드 자동화</t>
    <phoneticPr fontId="1" type="noConversion"/>
  </si>
  <si>
    <t>툴 소스를 Unity 5로 이전
- 클라이언트의 유니티 버전과 동일해야 한다.
- 사용하는 플러그인 역시 (가급적) 동일해야 한다.
- 생성하는 결과물은 클라이언트에 이전과 다름 없이 적용할 수 있어야 한다.</t>
    <phoneticPr fontId="1" type="noConversion"/>
  </si>
  <si>
    <t>신정</t>
    <phoneticPr fontId="1" type="noConversion"/>
  </si>
  <si>
    <t>설 연휴(대체 휴일)</t>
    <phoneticPr fontId="1" type="noConversion"/>
  </si>
  <si>
    <t>설 연휴</t>
  </si>
  <si>
    <t>설 연휴</t>
    <phoneticPr fontId="1" type="noConversion"/>
  </si>
  <si>
    <t>설날</t>
    <phoneticPr fontId="1" type="noConversion"/>
  </si>
  <si>
    <t>완료</t>
    <phoneticPr fontId="1" type="noConversion"/>
  </si>
  <si>
    <t>핵심적인 변환 기능을 라이브러리화 하여 제공하도록 변경
- 다른 프로젝트에 직접 적용할 수도 있도록 하기 위해서다.
- 다른 UI 라이브러리를 쓸 수도 있도록 하기 위해서다.
- 별도의 라이브러리로 제공하는 경우, 핵심 기능은 유니티 엔진 내부 기능에 대한 의존성을 가지지 않아야 한다.</t>
    <phoneticPr fontId="1" type="noConversion"/>
  </si>
  <si>
    <t>#1013</t>
    <phoneticPr fontId="1" type="noConversion"/>
  </si>
  <si>
    <t>#1014</t>
    <phoneticPr fontId="1" type="noConversion"/>
  </si>
  <si>
    <t>완료</t>
    <phoneticPr fontId="1" type="noConversion"/>
  </si>
  <si>
    <t>게임 데이터시트 포맷 개정 / 검토</t>
    <phoneticPr fontId="1" type="noConversion"/>
  </si>
  <si>
    <t>#1018</t>
    <phoneticPr fontId="1" type="noConversion"/>
  </si>
  <si>
    <t>#1010</t>
    <phoneticPr fontId="1" type="noConversion"/>
  </si>
  <si>
    <t>#1011</t>
    <phoneticPr fontId="1" type="noConversion"/>
  </si>
  <si>
    <t>#1012</t>
    <phoneticPr fontId="1" type="noConversion"/>
  </si>
  <si>
    <t>#458</t>
    <phoneticPr fontId="1" type="noConversion"/>
  </si>
  <si>
    <t>#1009</t>
    <phoneticPr fontId="1" type="noConversion"/>
  </si>
  <si>
    <t>부여효과 데이터시트의 형식 구조와 각 필드의 데이터 형식 정의</t>
    <phoneticPr fontId="1" type="noConversion"/>
  </si>
  <si>
    <t>캐릭터 레벨 업 데이터시트의 형식 구조와 각 필드의 데이터 형식 정의</t>
    <phoneticPr fontId="1" type="noConversion"/>
  </si>
  <si>
    <t>#1021</t>
  </si>
  <si>
    <t>#1022</t>
  </si>
  <si>
    <t>#1026</t>
  </si>
  <si>
    <t>#1027</t>
  </si>
  <si>
    <t>#1028</t>
  </si>
  <si>
    <t>#1029</t>
  </si>
  <si>
    <t>#1030</t>
  </si>
  <si>
    <t>#1031</t>
  </si>
  <si>
    <t>#1032</t>
  </si>
  <si>
    <t>#1033</t>
  </si>
  <si>
    <t>#1034</t>
  </si>
  <si>
    <t>#1035</t>
  </si>
  <si>
    <t>#1036</t>
  </si>
  <si>
    <t>#1037</t>
  </si>
  <si>
    <t>#1038</t>
  </si>
  <si>
    <t>#1039</t>
  </si>
  <si>
    <t>#1040</t>
  </si>
  <si>
    <t>#1041</t>
  </si>
  <si>
    <t>#1042</t>
  </si>
  <si>
    <t>#1043</t>
  </si>
  <si>
    <t>#1044</t>
  </si>
  <si>
    <t>#1045</t>
  </si>
  <si>
    <t>#1046</t>
  </si>
  <si>
    <t>#1047</t>
  </si>
  <si>
    <t>#1048</t>
  </si>
  <si>
    <t>#1049</t>
  </si>
  <si>
    <t>#1050</t>
  </si>
  <si>
    <t>#1051</t>
  </si>
  <si>
    <t>#1052</t>
  </si>
  <si>
    <t>#1053</t>
  </si>
  <si>
    <t>#1054</t>
  </si>
  <si>
    <t>#1055</t>
  </si>
  <si>
    <t>#1056</t>
  </si>
  <si>
    <t>보통</t>
    <phoneticPr fontId="1" type="noConversion"/>
  </si>
  <si>
    <t>보통</t>
    <phoneticPr fontId="1" type="noConversion"/>
  </si>
  <si>
    <t>보통</t>
    <phoneticPr fontId="1" type="noConversion"/>
  </si>
  <si>
    <t>보통</t>
    <phoneticPr fontId="1" type="noConversion"/>
  </si>
  <si>
    <t>에센스 데이터 테이블의 DB 구조와 데이터 객체 형식 정의</t>
  </si>
  <si>
    <t>에센스 조합 데이터 테이블의 DB 구조와 데이터 객체 형식 정의</t>
  </si>
  <si>
    <t>에센스 장착 슬롯 데이터 테이블의 DB 구조와 데이터 객체 형식 정의</t>
  </si>
  <si>
    <t>에센스 데이터시트의 형식 구조와 각 필드의 데이터 형식 정의</t>
  </si>
  <si>
    <t>에센스 조합 데이터시트의 형식 구조와 각 필드의 데이터 형식 정의</t>
  </si>
  <si>
    <t>에센스 장착 슬롯 데이터시트의 형식 구조와 각 필드의 데이터 형식 정의</t>
  </si>
  <si>
    <t>에센스 구성 DB에 저장할 데이터를 담은 SQL 생성 기능 작성</t>
  </si>
  <si>
    <t>에센스 조합 구성 DB에 저장할 데이터를 담은 SQL 생성 기능 작성</t>
  </si>
  <si>
    <t>에센스 장착 슬롯 구성 DB에 저장할 데이터를 담은 SQL 생성 기능 작성</t>
  </si>
  <si>
    <t>에센스 정보 관리</t>
  </si>
  <si>
    <t>에센스 슬롯에 장착 / 탈착하기</t>
  </si>
  <si>
    <t>에센스 합성</t>
  </si>
  <si>
    <t>룬스톤의 옵션 내용 데이터 테이블의 DB 구조와 데이터 객체 형식 정의</t>
  </si>
  <si>
    <t>룬스톤의 조합 데이터 테이블의 DB 구조와 데이터 객체 형식 정의</t>
  </si>
  <si>
    <t>룬스톤의 옵션 내용 데이터시트의 형식 구조와 각 필드의 데이터 형식 정의</t>
  </si>
  <si>
    <t>룬스톤의 조합 데이터시트의 형식 구조와 각 필드의 데이터 형식 정의</t>
  </si>
  <si>
    <t>룬스톤의 옵션 내용 구성 DB에 저장할 데이터를 담은 SQL 생성 기능 작성</t>
  </si>
  <si>
    <t>룬스톤의 조합 구성 DB에 저장할 데이터를 담은 SQL 생성 기능 작성</t>
  </si>
  <si>
    <t>아이템에 룬스톤의 능력을 부여</t>
  </si>
  <si>
    <t>룬스톤 업그레이드</t>
  </si>
  <si>
    <t>데이터시트에서 GTC를 사용할 때 참조 GTC는 문자열 키를 이용할 수 있도록 설계 개념을 수정</t>
    <phoneticPr fontId="1" type="noConversion"/>
  </si>
  <si>
    <t>#1062</t>
    <phoneticPr fontId="1" type="noConversion"/>
  </si>
  <si>
    <t>#1063</t>
  </si>
  <si>
    <t>#1019</t>
    <phoneticPr fontId="1" type="noConversion"/>
  </si>
  <si>
    <t>조수운</t>
    <phoneticPr fontId="1" type="noConversion"/>
  </si>
  <si>
    <t>완료</t>
    <phoneticPr fontId="1" type="noConversion"/>
  </si>
  <si>
    <t>상태효과 데이터시트의 형식 구조와 각 필드의 데이터 형식 정의</t>
    <phoneticPr fontId="1" type="noConversion"/>
  </si>
  <si>
    <t>#1020</t>
    <phoneticPr fontId="1" type="noConversion"/>
  </si>
  <si>
    <t>보통</t>
    <phoneticPr fontId="1" type="noConversion"/>
  </si>
  <si>
    <t>캐릭터 기본 설정 데이터시트의 형식 구조와 각 필드의 데이터 형식 정의</t>
    <phoneticPr fontId="1" type="noConversion"/>
  </si>
  <si>
    <t>보통</t>
    <phoneticPr fontId="1" type="noConversion"/>
  </si>
  <si>
    <t>아이템 데이터시트의 형식 구조와 각 필드의 데이터 형식 정의</t>
    <phoneticPr fontId="1" type="noConversion"/>
  </si>
  <si>
    <t>#1023</t>
    <phoneticPr fontId="1" type="noConversion"/>
  </si>
  <si>
    <t>완료</t>
    <phoneticPr fontId="1" type="noConversion"/>
  </si>
  <si>
    <t>아이템 옵션 데이터시트의 형식 구조와 각 필드의 데이터 형식 정의</t>
    <phoneticPr fontId="1" type="noConversion"/>
  </si>
  <si>
    <t>#1024</t>
    <phoneticPr fontId="1" type="noConversion"/>
  </si>
  <si>
    <t>아이템 셋 효과 데이터시트의 형식 구조와 각 필드의 데이터 형식 정의</t>
    <phoneticPr fontId="1" type="noConversion"/>
  </si>
  <si>
    <t>#1025</t>
    <phoneticPr fontId="1" type="noConversion"/>
  </si>
  <si>
    <t>아이템 판매 데이터시트의 형식 구조와 각 필드의 데이터 형식 정의</t>
    <phoneticPr fontId="1" type="noConversion"/>
  </si>
  <si>
    <t>일반 던전 보상 데이터시트의 형식 구조와 각 필드의 데이터 형식 정의</t>
    <phoneticPr fontId="1" type="noConversion"/>
  </si>
  <si>
    <t>정예 던전 보상 데이터시트의 형식 구조와 각 필드의 데이터 형식 정의</t>
    <phoneticPr fontId="1" type="noConversion"/>
  </si>
  <si>
    <t>혼돈 던전(기존 무작위 던전) 보상 데이터시트의 형식 구조와 각 필드의 데이터 형식 정의</t>
    <phoneticPr fontId="1" type="noConversion"/>
  </si>
  <si>
    <t>요일 던전 보상 데이터시트의 형식 구조와 각 필드의 데이터 형식 정의</t>
    <phoneticPr fontId="1" type="noConversion"/>
  </si>
  <si>
    <t>초월 던전 보상 데이터시트의 형식 구조와 각 필드의 데이터 형식 정의</t>
    <phoneticPr fontId="1" type="noConversion"/>
  </si>
  <si>
    <t>미션 데이터시트의 형식 구조와 각 필드의 데이터 형식 정의</t>
    <phoneticPr fontId="1" type="noConversion"/>
  </si>
  <si>
    <t>미션 보상 데이터시트의 형식 구조와 각 필드의 데이터 형식 정의</t>
    <phoneticPr fontId="1" type="noConversion"/>
  </si>
  <si>
    <t>업적 데이터시트의 형식 구조와 각 필드의 데이터 형식 정의</t>
    <phoneticPr fontId="1" type="noConversion"/>
  </si>
  <si>
    <t>업적 보상 데이터시트의 형식 구조와 각 필드의 데이터 형식 정의</t>
    <phoneticPr fontId="1" type="noConversion"/>
  </si>
  <si>
    <t>상점 데이터시트의 형식 구조와 각 필드의 데이터 형식 정의</t>
    <phoneticPr fontId="1" type="noConversion"/>
  </si>
  <si>
    <t>할 필요가 없게 되었다.</t>
    <phoneticPr fontId="1" type="noConversion"/>
  </si>
  <si>
    <t>할 필요가 없게 되었다.</t>
    <phoneticPr fontId="1" type="noConversion"/>
  </si>
  <si>
    <t>추종자 캐릭터의 기본 설정 데이터시트의 형식 구조와 각 필드의 데이터 형식 정의</t>
    <phoneticPr fontId="1" type="noConversion"/>
  </si>
  <si>
    <t>추종자 캐릭터의 레벨 업 데이터시트의 형식 구조와 각 필드의 데이터 형식 정의</t>
    <phoneticPr fontId="1" type="noConversion"/>
  </si>
  <si>
    <t>추종자 탐험 데이터시트의 형식 구조와 각 필드의 데이터 형식 정의</t>
    <phoneticPr fontId="1" type="noConversion"/>
  </si>
  <si>
    <t>관련 기획이 필요</t>
    <phoneticPr fontId="1" type="noConversion"/>
  </si>
  <si>
    <t>관련 기획이 필요</t>
    <phoneticPr fontId="1" type="noConversion"/>
  </si>
  <si>
    <t>성소 데이터시트의 형식 구조와 각 필드의 데이터 형식 정의</t>
    <phoneticPr fontId="1" type="noConversion"/>
  </si>
  <si>
    <t>인벤토리 확장 데이터시트의 형식 구조와 각 필드의 데이터 형식 정의</t>
    <phoneticPr fontId="1" type="noConversion"/>
  </si>
  <si>
    <t>무작위 뽑기 데이터시트의 형식 구조와 각 필드의 데이터 형식 정의</t>
    <phoneticPr fontId="1" type="noConversion"/>
  </si>
  <si>
    <t>우편함 보관 설정 데이터시트의 형식 구조와 각 필드의 데이터 형식 정의</t>
    <phoneticPr fontId="1" type="noConversion"/>
  </si>
  <si>
    <t>불필요함</t>
    <phoneticPr fontId="1" type="noConversion"/>
  </si>
  <si>
    <t>VIP 혜택 데이터시트의 형식 구조와 각 필드의 데이터 형식 정의</t>
    <phoneticPr fontId="1" type="noConversion"/>
  </si>
  <si>
    <t>결투장 보상 데이터시트의 형식 구조와 각 필드의 데이터 형식 정의</t>
    <phoneticPr fontId="1" type="noConversion"/>
  </si>
  <si>
    <t>길드 상점 데이터시트의 형식 구조와 각 필드의 데이터 형식 정의</t>
    <phoneticPr fontId="1" type="noConversion"/>
  </si>
  <si>
    <t>길드 던전 데이터시트의 형식 구조와 각 필드의 데이터 형식 정의</t>
    <phoneticPr fontId="1" type="noConversion"/>
  </si>
  <si>
    <t>길드 전쟁 보상 데이터시트의 형식 구조와 각 필드의 데이터 형식 정의</t>
    <phoneticPr fontId="1" type="noConversion"/>
  </si>
  <si>
    <t>보스 몬스터 협공 이벤트 데이터시트의 형식 구조와 각 필드의 데이터 형식 정의</t>
    <phoneticPr fontId="1" type="noConversion"/>
  </si>
  <si>
    <t>보스 몬스터 협공 보상 데이터시트의 형식 구조와 각 필드의 데이터 형식 정의</t>
    <phoneticPr fontId="1" type="noConversion"/>
  </si>
  <si>
    <t>게임 서비스 이벤트 데이터시트의 형식 구조와 각 필드의 데이터 형식 정의</t>
    <phoneticPr fontId="1" type="noConversion"/>
  </si>
  <si>
    <t>스테이지 &amp; 맵 데이터시트의 형식 구조와 각 필드의 데이터 형식 정의
- 기존 스테이지와 맵 데이터시트에서 불필요한 필드 삭제
- 스테이지마다 공통으로 사용하는 부분과, 특정한 종류의 스테이지에서만 필요한 부분을 분리해서 재설계할 것</t>
    <phoneticPr fontId="1" type="noConversion"/>
  </si>
  <si>
    <t>몬스터 캐릭터를 설정하는 데이터시트의 형식 구조와 데이터 형식 정의
- 몬스터의 외형과 적용할 능력을 분리해서 설정할 수 있게 한다.
- 무한정 강력해지는 방식은 일단 적용하지 않는다.
: 능력을 표현하는 수치의 overflow 발생이 우려되기 때문에, 그냥 '아주 높은' 최대 레벨을 가지게 하는 쪽으로 가자.</t>
    <phoneticPr fontId="1" type="noConversion"/>
  </si>
  <si>
    <t>#1061</t>
    <phoneticPr fontId="1" type="noConversion"/>
  </si>
  <si>
    <t>#1064</t>
    <phoneticPr fontId="1" type="noConversion"/>
  </si>
  <si>
    <t>데이터 시트 개선 관련 문서화</t>
    <phoneticPr fontId="1" type="noConversion"/>
  </si>
  <si>
    <t>#1065</t>
    <phoneticPr fontId="1" type="noConversion"/>
  </si>
  <si>
    <t>데이터시트 참고 설명서 작성
- Redmine Wiki 페이지와 txt의 두 가지 버전을 혼용한다.
- 모든 데이터시트에 대한 기초적인 설명이 나열된 수준이면 된다.
- 이 단계에서 완벽한 설명서가 나와야 할 필요는 없다. (차차 개정하면서 완성할 것이다.)</t>
    <phoneticPr fontId="1" type="noConversion"/>
  </si>
  <si>
    <t>#1066</t>
    <phoneticPr fontId="1" type="noConversion"/>
  </si>
  <si>
    <t>보통</t>
    <phoneticPr fontId="1" type="noConversion"/>
  </si>
  <si>
    <t>조수운</t>
    <phoneticPr fontId="1" type="noConversion"/>
  </si>
  <si>
    <t>스킬 시스템의 설계 구조 개선
- 처음에는 데이터시트만 조금 손보는 정도로 그치려고 했으나, 이미 예전 설계가 스킬 시스템에 대해 고려가 별로 안 되어 있던 부분이 많아서 몇몇 부분은 개념을 재정립해야 할 것 같다.
- 스킬 객체 -&gt; 스킬 이벤트 -&gt; 스킬 투사체 -&gt; 스킬 투사체 이벤트로 이어지는 구조는 동일하게 사용한다.
- 세부적인 조직이 좀 바뀐다. 특히, 스킬 관련 데이터시트는 원래 없던 데이터시트가 몇 개 생겨야 한다.
- 모든 캐릭터 스킬의 능력들은 스킬 레벨에 따라 구분할 수 있어야 한다.
: [CharacterSkill] 데이터시트가 그 역할을 담당한다.
- 일반 공격을 순차적으로 다른 스킬을 적용하게 하는 부분은 [SkillCombo] 데이터시트가 담당한다.</t>
    <phoneticPr fontId="1" type="noConversion"/>
  </si>
  <si>
    <t>#1108</t>
    <phoneticPr fontId="1" type="noConversion"/>
  </si>
  <si>
    <t>보통</t>
    <phoneticPr fontId="1" type="noConversion"/>
  </si>
  <si>
    <t>완료</t>
    <phoneticPr fontId="1" type="noConversion"/>
  </si>
  <si>
    <t>게임 데이터 스크립트 툴의 전면적인 개정을 위한 요구사항 작성
- 원래는 기존 툴을 좀 개선해서 쓰는 정도로만 그치려고 했으나, 그 정도로는 수정사항이 끝도 없을 것 같다는 생각이 든다.
- 대책 없이 기능 요구가 들어올 때마다 소스를 뒤집어 엎느니, 그냥 예상되는 개발 프로세스를 반영해서 재설계하는 게 낫겠다는 판단
- 간단하게 GUI 프리젠테이션으로 때우려고 했으나, 생각보다 프로젝트 크기가 커서, 기반 개념부터 잡고 코딩을 해야 더 효율적일 것으로 판단했다.
- 이미 지금도 기존 툴의 소스를 완전히 뒤집어 엎어 놨기 때문에, 교육 자료로써 필요하기도 하다.</t>
    <phoneticPr fontId="1" type="noConversion"/>
  </si>
  <si>
    <t>#973</t>
    <phoneticPr fontId="1" type="noConversion"/>
  </si>
  <si>
    <t>데이터 스크립터 변환기의 옵션을 저장하고 불러오는 기능
- 이전에 선택했던 모드라든가 디렉토리 경로 등을 별도의 설정 파일에 저장한다.
- 애플리케이션을 껐다가 다시 켜면, 이러한 설정 사항들을 자동으로 탐색하고 불러와 설정한다.
- 이 기능이 없으니, 매번 프로그램을 켤 때마다 설정을 다시 해줘야 해서 아주 번거롭다.</t>
    <phoneticPr fontId="1" type="noConversion"/>
  </si>
  <si>
    <t>보통</t>
    <phoneticPr fontId="1" type="noConversion"/>
  </si>
  <si>
    <t>조수운</t>
    <phoneticPr fontId="1" type="noConversion"/>
  </si>
  <si>
    <t>완료</t>
    <phoneticPr fontId="1" type="noConversion"/>
  </si>
  <si>
    <t>변환한 데이터 스크립트를 Unity 프로젝트의 디렉토리로 복사하는 기능
- 변환한 데이터 스크립트와 소스 파일을 복사할 디렉토리를 별도로 지정할 수 있어야 한다.
- 앞으로는 데이터시트마다 대부분 1개의 파트시트만을 갖는 구조로 전환할 것이므로, 데이터시트의 이름으로 하위 디렉토리를 만들지 않게 한다. (데이터시트와 파트시트의 이름이 사실상 같으므로)</t>
    <phoneticPr fontId="1" type="noConversion"/>
  </si>
  <si>
    <t>#1057</t>
    <phoneticPr fontId="1" type="noConversion"/>
  </si>
  <si>
    <t>높음</t>
    <phoneticPr fontId="1" type="noConversion"/>
  </si>
  <si>
    <t>조수운</t>
    <phoneticPr fontId="1" type="noConversion"/>
  </si>
  <si>
    <t>이건 안해도 된다.</t>
    <phoneticPr fontId="1" type="noConversion"/>
  </si>
  <si>
    <t>여러 개의 데이터시트를 한 번에 변환하는 기능
- 현재 데이터시트를 하나씩 선택해서 변환해야 하는데 이게 좀 불편함
- 심지어 다른 GUI를 켜면 선택 여부를 저장하지도 않고 있어서 더 불편하다.
- 각 데이터시트의 내보내기 경로 지정도 따로 해야 하는 것도 문제다.
: 앞으로는 데이터시트 1개당 파트 시트 1개의 구조가 대부분인데, 그러면 데이터시트 개수가 훨씬 늘어나기 때문에 작업 피로도가 높다.</t>
    <phoneticPr fontId="1" type="noConversion"/>
  </si>
  <si>
    <t>#1058</t>
    <phoneticPr fontId="1" type="noConversion"/>
  </si>
  <si>
    <t>높음</t>
    <phoneticPr fontId="1" type="noConversion"/>
  </si>
  <si>
    <t>완료</t>
    <phoneticPr fontId="1" type="noConversion"/>
  </si>
  <si>
    <t xml:space="preserve"> 데이터 스크립트 변환 툴의 파일 / 디렉토리 정보의 표시 위치가 제멋대로 변하는 버그 수정
- NGUI ScrollView의 Clipping 기능상 버그로 추정된다.
- ScrollView의 내부 아이템이 1 Frame 단위에서 삭제와 추가가 이루어지는 경우에 문제가 되는 것 같다. (NGUI 소스 분석 결과)
- 파일 / 디렉토리를 표현하는 슬롯들을 재활용하는 구조로 변경해야 이 문제가 해결될 듯 하다.</t>
    <phoneticPr fontId="1" type="noConversion"/>
  </si>
  <si>
    <t>#1059</t>
    <phoneticPr fontId="1" type="noConversion"/>
  </si>
  <si>
    <t>이건 안해도 된다.</t>
    <phoneticPr fontId="1" type="noConversion"/>
  </si>
  <si>
    <t>게임 데이터 스크립트 생성기 도구의 기본 설계
- Windows와 OSX를 지원하는 도구를 이용해 작성한다.
: 향후 빌드 자동화를 지원해야 하는데, 빌드 머신을 Mac으로 사용할 가능성이 높기 때문이다.
- 가급적 C#, .NET Framework 기반의 도구를 이용해 작성한다.
: 클라이언트, 서버 프로젝트들과 같은 언어 기반인 게 향후 유지보수에 좋다.</t>
    <phoneticPr fontId="1" type="noConversion"/>
  </si>
  <si>
    <t>#1109</t>
    <phoneticPr fontId="1" type="noConversion"/>
  </si>
  <si>
    <t>게임 데이터 스크립트 생성기 라이브러리의 기본 구조 설계
- 데이터시트, 데이터 스크립트, 소스 파일의 종류에 따라 다른 해석기 구현을 불러올 수 있어야 한다.
- 특정 디렉토리에 있는 모든 데이터시트를 변환하는 방식으로 구현한다.
- 한 번의 변환 과정에 여러 모드를 섞어서 쓸 수 없다.</t>
    <phoneticPr fontId="1" type="noConversion"/>
  </si>
  <si>
    <t>#1110</t>
    <phoneticPr fontId="1" type="noConversion"/>
  </si>
  <si>
    <t>Excel 2003 XML 타입의 데이터시트를 읽어와서 해석하는 기능 구현
- 파일 자체는 XML 타입이다.
- GTC Key를 GTC로 링크할 수 있어야 한다.
- GTC Key를 GTC로 매칭하는 기능 때문에, 데이터시트 읽는 순서에 대해 제약을 둘 수 있다.</t>
    <phoneticPr fontId="1" type="noConversion"/>
  </si>
  <si>
    <t>#1111</t>
    <phoneticPr fontId="1" type="noConversion"/>
  </si>
  <si>
    <t>읽어온 데이터시트의 내용을 SCSV 형식의 파일로 내보내는 기능 구현
- Excel 2003 XML 타입만을 대상으로 한다.</t>
    <phoneticPr fontId="1" type="noConversion"/>
  </si>
  <si>
    <t>#1112</t>
    <phoneticPr fontId="1" type="noConversion"/>
  </si>
  <si>
    <t>읽어온 데이터시트의 내용을 SQL 형식의 파일로 내보내는 기능 구현
- 현재로써는 Excel 2003 XML 타입만을 대상으로 한다.
- MySQL에서 수행 가능한 SQL만을 대상으로 한다.</t>
    <phoneticPr fontId="1" type="noConversion"/>
  </si>
  <si>
    <t>#1113</t>
    <phoneticPr fontId="1" type="noConversion"/>
  </si>
  <si>
    <t>데이터 스크립트 변환으로부터 C# 소스 파일을 생성하는 기능 구현
- BOM 있는 UTF8(ISO-65001) 인코딩으로 파일을 만들어야 한다.
- 상수의 경우, 별도의 파일에 분할 클래스(partial class)로 만들도록 구현한다.</t>
    <phoneticPr fontId="1" type="noConversion"/>
  </si>
  <si>
    <t>#1114</t>
    <phoneticPr fontId="1" type="noConversion"/>
  </si>
  <si>
    <t>높음</t>
    <phoneticPr fontId="1" type="noConversion"/>
  </si>
  <si>
    <t>조수운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</si>
</sst>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rgb="FF9C0006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0000CC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9" tint="-0.499984740745262"/>
      <name val="맑은 고딕"/>
      <family val="3"/>
      <charset val="129"/>
      <scheme val="minor"/>
    </font>
    <font>
      <sz val="10"/>
      <color rgb="FF0000CC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1"/>
      <color rgb="FF006600"/>
      <name val="맑은 고딕"/>
      <family val="3"/>
      <charset val="129"/>
      <scheme val="minor"/>
    </font>
    <font>
      <b/>
      <sz val="10"/>
      <color rgb="FF0000CC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1F6C0"/>
        <bgColor indexed="64"/>
      </patternFill>
    </fill>
    <fill>
      <patternFill patternType="solid">
        <fgColor rgb="FFFFD6C1"/>
        <bgColor indexed="64"/>
      </patternFill>
    </fill>
    <fill>
      <patternFill patternType="solid">
        <fgColor rgb="FFE8D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left" vertical="top" wrapText="1" indent="1"/>
    </xf>
    <xf numFmtId="0" fontId="2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 wrapText="1" indent="1"/>
    </xf>
    <xf numFmtId="0" fontId="10" fillId="13" borderId="1" xfId="0" applyFont="1" applyFill="1" applyBorder="1" applyAlignment="1">
      <alignment horizontal="center" vertical="center" wrapText="1"/>
    </xf>
    <xf numFmtId="0" fontId="13" fillId="14" borderId="1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 indent="1"/>
    </xf>
    <xf numFmtId="0" fontId="8" fillId="14" borderId="6" xfId="1" applyFont="1" applyFill="1" applyBorder="1" applyAlignment="1">
      <alignment horizontal="left" vertical="top" wrapText="1" indent="1"/>
    </xf>
    <xf numFmtId="0" fontId="3" fillId="0" borderId="5" xfId="0" applyFont="1" applyBorder="1" applyAlignment="1">
      <alignment horizontal="left" vertical="top" wrapText="1" indent="1"/>
    </xf>
    <xf numFmtId="0" fontId="8" fillId="14" borderId="7" xfId="1" applyFont="1" applyFill="1" applyBorder="1" applyAlignment="1">
      <alignment horizontal="left" vertical="top" wrapText="1" indent="1"/>
    </xf>
    <xf numFmtId="0" fontId="2" fillId="0" borderId="5" xfId="0" applyFont="1" applyFill="1" applyBorder="1" applyAlignment="1">
      <alignment horizontal="left" vertical="top" wrapText="1" indent="1"/>
    </xf>
    <xf numFmtId="0" fontId="10" fillId="10" borderId="8" xfId="0" applyFont="1" applyFill="1" applyBorder="1" applyAlignment="1">
      <alignment horizontal="center" vertical="center" wrapText="1"/>
    </xf>
    <xf numFmtId="14" fontId="2" fillId="15" borderId="9" xfId="0" applyNumberFormat="1" applyFont="1" applyFill="1" applyBorder="1" applyAlignment="1">
      <alignment horizontal="center" vertical="center" wrapText="1"/>
    </xf>
    <xf numFmtId="14" fontId="2" fillId="12" borderId="2" xfId="0" applyNumberFormat="1" applyFont="1" applyFill="1" applyBorder="1" applyAlignment="1">
      <alignment horizontal="center" vertical="center" wrapText="1"/>
    </xf>
    <xf numFmtId="14" fontId="2" fillId="6" borderId="10" xfId="0" applyNumberFormat="1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14" fontId="6" fillId="6" borderId="10" xfId="0" applyNumberFormat="1" applyFont="1" applyFill="1" applyBorder="1" applyAlignment="1">
      <alignment horizontal="center" vertical="center" wrapText="1"/>
    </xf>
    <xf numFmtId="14" fontId="2" fillId="7" borderId="10" xfId="0" applyNumberFormat="1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5" fillId="16" borderId="0" xfId="0" applyFont="1" applyFill="1" applyAlignment="1">
      <alignment horizontal="center" vertical="center"/>
    </xf>
    <xf numFmtId="14" fontId="15" fillId="9" borderId="10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 wrapText="1"/>
    </xf>
    <xf numFmtId="0" fontId="12" fillId="9" borderId="11" xfId="1" applyFont="1" applyFill="1" applyBorder="1" applyAlignment="1">
      <alignment horizontal="center" vertical="center" wrapText="1"/>
    </xf>
    <xf numFmtId="0" fontId="13" fillId="11" borderId="11" xfId="1" applyFont="1" applyFill="1" applyBorder="1" applyAlignment="1">
      <alignment horizontal="center" vertical="center" wrapText="1"/>
    </xf>
    <xf numFmtId="0" fontId="8" fillId="7" borderId="11" xfId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top" wrapText="1" indent="1"/>
    </xf>
    <xf numFmtId="0" fontId="6" fillId="8" borderId="11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left" vertical="top" wrapText="1" indent="1"/>
    </xf>
    <xf numFmtId="0" fontId="6" fillId="9" borderId="11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top" wrapText="1" indent="1"/>
    </xf>
    <xf numFmtId="0" fontId="8" fillId="14" borderId="5" xfId="1" applyFont="1" applyFill="1" applyBorder="1" applyAlignment="1">
      <alignment horizontal="left" vertical="top" wrapText="1" indent="1"/>
    </xf>
    <xf numFmtId="0" fontId="16" fillId="2" borderId="11" xfId="1" applyFont="1" applyFill="1" applyBorder="1" applyAlignment="1">
      <alignment horizontal="left" vertical="center" wrapText="1" indent="1"/>
    </xf>
    <xf numFmtId="0" fontId="8" fillId="5" borderId="11" xfId="1" applyFont="1" applyFill="1" applyBorder="1" applyAlignment="1">
      <alignment horizontal="center" vertical="center" wrapText="1"/>
    </xf>
    <xf numFmtId="0" fontId="8" fillId="11" borderId="11" xfId="1" applyFont="1" applyFill="1" applyBorder="1" applyAlignment="1">
      <alignment horizontal="center" vertical="center" wrapText="1"/>
    </xf>
    <xf numFmtId="0" fontId="8" fillId="11" borderId="11" xfId="1" applyFont="1" applyFill="1" applyBorder="1" applyAlignment="1">
      <alignment horizontal="left" vertical="center" wrapText="1" indent="1"/>
    </xf>
    <xf numFmtId="0" fontId="12" fillId="11" borderId="11" xfId="1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left" vertical="top" wrapText="1" indent="1"/>
    </xf>
    <xf numFmtId="0" fontId="8" fillId="17" borderId="11" xfId="1" applyFont="1" applyFill="1" applyBorder="1" applyAlignment="1">
      <alignment horizontal="center" vertical="center" wrapText="1"/>
    </xf>
    <xf numFmtId="0" fontId="8" fillId="17" borderId="11" xfId="1" applyFont="1" applyFill="1" applyBorder="1" applyAlignment="1">
      <alignment horizontal="left" vertical="center" wrapText="1" indent="1"/>
    </xf>
    <xf numFmtId="0" fontId="12" fillId="17" borderId="11" xfId="1" applyFont="1" applyFill="1" applyBorder="1" applyAlignment="1">
      <alignment horizontal="center" vertical="center" wrapText="1"/>
    </xf>
    <xf numFmtId="0" fontId="13" fillId="17" borderId="11" xfId="1" applyFont="1" applyFill="1" applyBorder="1" applyAlignment="1">
      <alignment horizontal="center" vertical="center" wrapText="1"/>
    </xf>
    <xf numFmtId="0" fontId="8" fillId="17" borderId="11" xfId="0" applyFont="1" applyFill="1" applyBorder="1" applyAlignment="1">
      <alignment horizontal="center" vertical="center" wrapText="1"/>
    </xf>
    <xf numFmtId="0" fontId="8" fillId="17" borderId="11" xfId="0" applyFont="1" applyFill="1" applyBorder="1" applyAlignment="1">
      <alignment horizontal="left" vertical="top" wrapText="1" indent="1"/>
    </xf>
    <xf numFmtId="0" fontId="10" fillId="2" borderId="11" xfId="1" applyFont="1" applyFill="1" applyBorder="1" applyAlignment="1">
      <alignment horizontal="left" vertical="center" wrapText="1" indent="1"/>
    </xf>
    <xf numFmtId="0" fontId="16" fillId="11" borderId="11" xfId="1" applyFont="1" applyFill="1" applyBorder="1" applyAlignment="1">
      <alignment horizontal="left" vertical="center" wrapText="1" indent="1"/>
    </xf>
    <xf numFmtId="0" fontId="8" fillId="18" borderId="11" xfId="1" applyFont="1" applyFill="1" applyBorder="1" applyAlignment="1">
      <alignment horizontal="left" vertical="center" wrapText="1" indent="1"/>
    </xf>
    <xf numFmtId="0" fontId="8" fillId="18" borderId="11" xfId="1" applyFont="1" applyFill="1" applyBorder="1" applyAlignment="1">
      <alignment horizontal="center" vertical="center" wrapText="1"/>
    </xf>
    <xf numFmtId="0" fontId="12" fillId="18" borderId="11" xfId="1" applyFont="1" applyFill="1" applyBorder="1" applyAlignment="1">
      <alignment horizontal="center" vertical="center" wrapText="1"/>
    </xf>
    <xf numFmtId="0" fontId="13" fillId="18" borderId="11" xfId="1" applyFont="1" applyFill="1" applyBorder="1" applyAlignment="1">
      <alignment horizontal="center" vertical="center" wrapText="1"/>
    </xf>
    <xf numFmtId="0" fontId="8" fillId="18" borderId="11" xfId="0" applyFont="1" applyFill="1" applyBorder="1" applyAlignment="1">
      <alignment horizontal="center" vertical="center" wrapText="1"/>
    </xf>
    <xf numFmtId="0" fontId="8" fillId="18" borderId="11" xfId="0" applyFont="1" applyFill="1" applyBorder="1" applyAlignment="1">
      <alignment horizontal="left" vertical="top" wrapText="1" indent="1"/>
    </xf>
    <xf numFmtId="0" fontId="8" fillId="11" borderId="16" xfId="1" applyFont="1" applyFill="1" applyBorder="1" applyAlignment="1">
      <alignment horizontal="left" vertical="center" wrapText="1" indent="1"/>
    </xf>
    <xf numFmtId="0" fontId="8" fillId="11" borderId="12" xfId="1" applyFont="1" applyFill="1" applyBorder="1" applyAlignment="1">
      <alignment horizontal="left" vertical="center" wrapText="1" indent="1"/>
    </xf>
    <xf numFmtId="0" fontId="8" fillId="11" borderId="18" xfId="1" applyFont="1" applyFill="1" applyBorder="1" applyAlignment="1">
      <alignment horizontal="left" vertical="center" wrapText="1" indent="1"/>
    </xf>
    <xf numFmtId="0" fontId="8" fillId="11" borderId="16" xfId="1" applyFont="1" applyFill="1" applyBorder="1" applyAlignment="1">
      <alignment horizontal="center" vertical="center" wrapText="1"/>
    </xf>
    <xf numFmtId="0" fontId="8" fillId="11" borderId="13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8" fillId="6" borderId="11" xfId="1" applyFont="1" applyFill="1" applyBorder="1" applyAlignment="1">
      <alignment horizontal="left" vertical="center" wrapText="1" indent="1"/>
    </xf>
    <xf numFmtId="0" fontId="8" fillId="6" borderId="11" xfId="1" applyFont="1" applyFill="1" applyBorder="1" applyAlignment="1">
      <alignment horizontal="center" vertical="center" wrapText="1"/>
    </xf>
    <xf numFmtId="0" fontId="12" fillId="6" borderId="11" xfId="1" applyFont="1" applyFill="1" applyBorder="1" applyAlignment="1">
      <alignment horizontal="center" vertical="center" wrapText="1"/>
    </xf>
    <xf numFmtId="0" fontId="13" fillId="6" borderId="11" xfId="1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left" vertical="top" wrapText="1" indent="1"/>
    </xf>
  </cellXfs>
  <cellStyles count="2">
    <cellStyle name="나쁨" xfId="1" builtinId="27"/>
    <cellStyle name="표준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E1F6C0"/>
      <color rgb="FF99FF66"/>
      <color rgb="FF66FF33"/>
      <color rgb="FFFFFF99"/>
      <color rgb="FF00FF00"/>
      <color rgb="FF006600"/>
      <color rgb="FF7DFF7D"/>
      <color rgb="FFCCFF99"/>
      <color rgb="FFCCFF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33"/>
  <sheetViews>
    <sheetView tabSelected="1" topLeftCell="A104" zoomScale="90" zoomScaleNormal="90" workbookViewId="0">
      <selection activeCell="H107" sqref="H107"/>
    </sheetView>
  </sheetViews>
  <sheetFormatPr defaultRowHeight="16.5"/>
  <cols>
    <col min="1" max="1" width="16.625" style="2" customWidth="1"/>
    <col min="2" max="2" width="45.625" style="3" customWidth="1"/>
    <col min="3" max="3" width="8.625" style="3" customWidth="1"/>
    <col min="4" max="4" width="56.5" style="3" customWidth="1"/>
    <col min="5" max="5" width="8.625" style="3" customWidth="1"/>
    <col min="6" max="6" width="10.625" style="3" customWidth="1"/>
    <col min="7" max="12" width="10.625" style="5" customWidth="1"/>
    <col min="13" max="13" width="9.125" style="2" customWidth="1"/>
    <col min="14" max="14" width="38.75" style="3" customWidth="1"/>
    <col min="15" max="16384" width="9" style="1"/>
  </cols>
  <sheetData>
    <row r="1" spans="1:14" ht="33">
      <c r="B1" s="4"/>
      <c r="C1" s="4"/>
      <c r="D1" s="10" t="s">
        <v>12</v>
      </c>
      <c r="E1" s="10" t="s">
        <v>28</v>
      </c>
      <c r="F1" s="10" t="s">
        <v>31</v>
      </c>
      <c r="G1" s="10" t="s">
        <v>32</v>
      </c>
      <c r="H1" s="10" t="s">
        <v>44</v>
      </c>
      <c r="I1" s="10" t="s">
        <v>10</v>
      </c>
      <c r="J1" s="10" t="s">
        <v>6</v>
      </c>
      <c r="K1" s="10" t="s">
        <v>33</v>
      </c>
      <c r="L1" s="10"/>
      <c r="M1" s="8"/>
    </row>
    <row r="2" spans="1:14" ht="33">
      <c r="D2" s="28" t="s">
        <v>29</v>
      </c>
      <c r="E2" s="29">
        <v>8</v>
      </c>
      <c r="F2" s="29">
        <v>1</v>
      </c>
      <c r="G2" s="30">
        <f>QUOTIENT(과업목록!G223, (E2 * F2))</f>
        <v>137</v>
      </c>
      <c r="H2" s="30">
        <f>QUOTIENT(과업목록!H223, (E2 * F2))</f>
        <v>233</v>
      </c>
      <c r="I2" s="30">
        <f>QUOTIENT(과업목록!I223, (E2 * F2))</f>
        <v>149</v>
      </c>
      <c r="J2" s="30">
        <f>QUOTIENT(과업목록!J223, (E2 * F2))</f>
        <v>60</v>
      </c>
      <c r="K2" s="30">
        <f>QUOTIENT(과업목록!J223, (E2 * F2))</f>
        <v>60</v>
      </c>
      <c r="L2" s="30"/>
      <c r="M2" s="8"/>
    </row>
    <row r="3" spans="1:14" ht="33">
      <c r="D3" s="28" t="s">
        <v>30</v>
      </c>
      <c r="E3" s="29">
        <v>8</v>
      </c>
      <c r="F3" s="29">
        <v>1</v>
      </c>
      <c r="G3" s="30">
        <f>QUOTIENT(과업목록!G224, (E3 * F3))</f>
        <v>137</v>
      </c>
      <c r="H3" s="30">
        <f>QUOTIENT(과업목록!H224, (E3 * F3))</f>
        <v>233</v>
      </c>
      <c r="I3" s="30">
        <f>QUOTIENT(과업목록!I224, (E3 * F3))</f>
        <v>149</v>
      </c>
      <c r="J3" s="30">
        <f>QUOTIENT(과업목록!J224, (E3 * F3))</f>
        <v>60</v>
      </c>
      <c r="K3" s="30">
        <f>QUOTIENT(과업목록!J224, (E3 * F3))</f>
        <v>60</v>
      </c>
      <c r="L3" s="30"/>
      <c r="M3" s="8"/>
    </row>
    <row r="4" spans="1:14">
      <c r="D4" s="28" t="s">
        <v>49</v>
      </c>
      <c r="E4" s="25"/>
      <c r="F4" s="25"/>
      <c r="G4" s="32">
        <f>'휴무일 목록'!B2</f>
        <v>42270</v>
      </c>
      <c r="H4" s="32">
        <f>'휴무일 목록'!B2</f>
        <v>42270</v>
      </c>
      <c r="I4" s="32">
        <f>'휴무일 목록'!B2</f>
        <v>42270</v>
      </c>
      <c r="J4" s="32">
        <f>'휴무일 목록'!B2</f>
        <v>42270</v>
      </c>
      <c r="K4" s="26"/>
      <c r="L4" s="26"/>
      <c r="M4" s="8"/>
    </row>
    <row r="5" spans="1:14">
      <c r="D5" s="28" t="s">
        <v>50</v>
      </c>
      <c r="E5" s="25"/>
      <c r="F5" s="25"/>
      <c r="G5" s="32">
        <f>WORKDAY('휴무일 목록'!B2,G2,'휴무일 목록'!B4:B59)</f>
        <v>42475</v>
      </c>
      <c r="H5" s="32">
        <f>WORKDAY('휴무일 목록'!B2,H2,'휴무일 목록'!B4:B59)</f>
        <v>42611</v>
      </c>
      <c r="I5" s="32">
        <f>WORKDAY('휴무일 목록'!B2,I2,'휴무일 목록'!B4:B59)</f>
        <v>42493</v>
      </c>
      <c r="J5" s="32">
        <f>WORKDAY('휴무일 목록'!B2,J2,'휴무일 목록'!B4:B59)</f>
        <v>42361</v>
      </c>
      <c r="K5" s="26"/>
      <c r="L5" s="26"/>
      <c r="M5" s="8"/>
    </row>
    <row r="6" spans="1:14">
      <c r="D6" s="28" t="s">
        <v>51</v>
      </c>
      <c r="E6" s="25"/>
      <c r="F6" s="25"/>
      <c r="G6" s="32">
        <f>'휴무일 목록'!B3</f>
        <v>42270</v>
      </c>
      <c r="H6" s="32">
        <f>'휴무일 목록'!B3</f>
        <v>42270</v>
      </c>
      <c r="I6" s="32">
        <f>'휴무일 목록'!B3</f>
        <v>42270</v>
      </c>
      <c r="J6" s="32">
        <f>'휴무일 목록'!B3</f>
        <v>42270</v>
      </c>
      <c r="K6" s="26"/>
      <c r="L6" s="26"/>
      <c r="M6" s="8"/>
    </row>
    <row r="7" spans="1:14">
      <c r="D7" s="28" t="s">
        <v>21</v>
      </c>
      <c r="E7" s="25"/>
      <c r="F7" s="25"/>
      <c r="G7" s="32">
        <f>WORKDAY('휴무일 목록'!B3,G3,'휴무일 목록'!B4:B59)</f>
        <v>42475</v>
      </c>
      <c r="H7" s="32">
        <f>WORKDAY('휴무일 목록'!B3,H3,'휴무일 목록'!B4:B59)</f>
        <v>42611</v>
      </c>
      <c r="I7" s="32">
        <f>WORKDAY('휴무일 목록'!B3,I3,'휴무일 목록'!B4:B59)</f>
        <v>42493</v>
      </c>
      <c r="J7" s="32">
        <f>WORKDAY('휴무일 목록'!B3,J3,'휴무일 목록'!B4:B59)</f>
        <v>42361</v>
      </c>
      <c r="K7" s="26"/>
      <c r="L7" s="26"/>
      <c r="M7" s="8"/>
    </row>
    <row r="8" spans="1:14">
      <c r="D8" s="4"/>
      <c r="E8" s="4"/>
      <c r="F8" s="4"/>
      <c r="M8" s="8"/>
    </row>
    <row r="9" spans="1:14">
      <c r="B9" s="12" t="s">
        <v>17</v>
      </c>
      <c r="C9" s="13"/>
      <c r="D9" s="13"/>
      <c r="E9" s="13"/>
      <c r="F9" s="13"/>
      <c r="G9" s="14"/>
      <c r="H9" s="15">
        <v>8</v>
      </c>
      <c r="I9" s="15"/>
      <c r="J9" s="15">
        <v>0</v>
      </c>
      <c r="K9" s="11">
        <f>SUM(H9,-J9)</f>
        <v>8</v>
      </c>
      <c r="M9" s="8"/>
    </row>
    <row r="10" spans="1:14">
      <c r="B10" s="12" t="s">
        <v>45</v>
      </c>
      <c r="C10" s="13"/>
      <c r="D10" s="13"/>
      <c r="E10" s="13"/>
      <c r="F10" s="13"/>
      <c r="G10" s="14"/>
      <c r="H10" s="15"/>
      <c r="I10" s="15">
        <v>1.7</v>
      </c>
      <c r="J10" s="15"/>
      <c r="K10" s="11"/>
      <c r="M10" s="8"/>
    </row>
    <row r="11" spans="1:14">
      <c r="D11" s="4"/>
      <c r="E11" s="4"/>
      <c r="F11" s="4"/>
      <c r="M11" s="8"/>
    </row>
    <row r="12" spans="1:14" ht="27">
      <c r="A12" s="33" t="s">
        <v>43</v>
      </c>
      <c r="B12" s="34" t="s">
        <v>41</v>
      </c>
      <c r="C12" s="34" t="s">
        <v>48</v>
      </c>
      <c r="D12" s="34" t="s">
        <v>42</v>
      </c>
      <c r="E12" s="34" t="s">
        <v>48</v>
      </c>
      <c r="F12" s="34" t="s">
        <v>23</v>
      </c>
      <c r="G12" s="34" t="s">
        <v>24</v>
      </c>
      <c r="H12" s="34" t="s">
        <v>46</v>
      </c>
      <c r="I12" s="34" t="s">
        <v>47</v>
      </c>
      <c r="J12" s="34" t="s">
        <v>25</v>
      </c>
      <c r="K12" s="34" t="s">
        <v>26</v>
      </c>
      <c r="L12" s="34" t="s">
        <v>27</v>
      </c>
      <c r="M12" s="35" t="s">
        <v>3</v>
      </c>
      <c r="N12" s="34" t="s">
        <v>4</v>
      </c>
    </row>
    <row r="13" spans="1:14" ht="27">
      <c r="A13" s="80" t="s">
        <v>166</v>
      </c>
      <c r="B13" s="77" t="s">
        <v>200</v>
      </c>
      <c r="C13" s="77" t="s">
        <v>220</v>
      </c>
      <c r="D13" s="48" t="s">
        <v>56</v>
      </c>
      <c r="E13" s="48"/>
      <c r="F13" s="36" t="s">
        <v>258</v>
      </c>
      <c r="G13" s="36">
        <v>24</v>
      </c>
      <c r="H13" s="52">
        <f xml:space="preserve"> G13 * 1.7</f>
        <v>40.799999999999997</v>
      </c>
      <c r="I13" s="36">
        <v>24</v>
      </c>
      <c r="J13" s="37">
        <v>0</v>
      </c>
      <c r="K13" s="38">
        <f t="shared" ref="K13:K222" si="0">SUM(I13,-J13)</f>
        <v>24</v>
      </c>
      <c r="L13" s="39">
        <f>I13/G13</f>
        <v>1</v>
      </c>
      <c r="M13" s="40" t="s">
        <v>54</v>
      </c>
      <c r="N13" s="41"/>
    </row>
    <row r="14" spans="1:14">
      <c r="A14" s="81"/>
      <c r="B14" s="78"/>
      <c r="C14" s="78"/>
      <c r="D14" s="48" t="s">
        <v>57</v>
      </c>
      <c r="E14" s="48"/>
      <c r="F14" s="36" t="s">
        <v>258</v>
      </c>
      <c r="G14" s="36">
        <v>4</v>
      </c>
      <c r="H14" s="52">
        <f xml:space="preserve"> G14 * 1.7</f>
        <v>6.8</v>
      </c>
      <c r="I14" s="36">
        <v>4</v>
      </c>
      <c r="J14" s="37">
        <v>0</v>
      </c>
      <c r="K14" s="38">
        <f t="shared" ref="K14:K77" si="1">SUM(I14,-J14)</f>
        <v>4</v>
      </c>
      <c r="L14" s="39">
        <f t="shared" ref="L14:L77" si="2">I14/G14</f>
        <v>1</v>
      </c>
      <c r="M14" s="40" t="s">
        <v>54</v>
      </c>
      <c r="N14" s="41"/>
    </row>
    <row r="15" spans="1:14">
      <c r="A15" s="81"/>
      <c r="B15" s="78"/>
      <c r="C15" s="78"/>
      <c r="D15" s="48" t="s">
        <v>58</v>
      </c>
      <c r="E15" s="48"/>
      <c r="F15" s="36" t="s">
        <v>258</v>
      </c>
      <c r="G15" s="36">
        <v>4</v>
      </c>
      <c r="H15" s="52">
        <f t="shared" ref="H15:H131" si="3" xml:space="preserve"> G15 * 1.7</f>
        <v>6.8</v>
      </c>
      <c r="I15" s="36">
        <v>4</v>
      </c>
      <c r="J15" s="37">
        <v>0</v>
      </c>
      <c r="K15" s="38">
        <f t="shared" si="1"/>
        <v>4</v>
      </c>
      <c r="L15" s="39">
        <f t="shared" si="2"/>
        <v>1</v>
      </c>
      <c r="M15" s="40" t="s">
        <v>54</v>
      </c>
      <c r="N15" s="41"/>
    </row>
    <row r="16" spans="1:14">
      <c r="A16" s="81"/>
      <c r="B16" s="78"/>
      <c r="C16" s="78"/>
      <c r="D16" s="48" t="s">
        <v>167</v>
      </c>
      <c r="E16" s="48"/>
      <c r="F16" s="36" t="s">
        <v>258</v>
      </c>
      <c r="G16" s="36">
        <v>2</v>
      </c>
      <c r="H16" s="52">
        <f t="shared" si="3"/>
        <v>3.4</v>
      </c>
      <c r="I16" s="36">
        <v>2</v>
      </c>
      <c r="J16" s="37">
        <v>0</v>
      </c>
      <c r="K16" s="38">
        <f t="shared" si="1"/>
        <v>2</v>
      </c>
      <c r="L16" s="39">
        <f t="shared" si="2"/>
        <v>1</v>
      </c>
      <c r="M16" s="40" t="s">
        <v>54</v>
      </c>
      <c r="N16" s="41"/>
    </row>
    <row r="17" spans="1:14">
      <c r="A17" s="81"/>
      <c r="B17" s="78"/>
      <c r="C17" s="78"/>
      <c r="D17" s="48" t="s">
        <v>168</v>
      </c>
      <c r="E17" s="48"/>
      <c r="F17" s="36" t="s">
        <v>258</v>
      </c>
      <c r="G17" s="36">
        <v>2</v>
      </c>
      <c r="H17" s="52">
        <f t="shared" si="3"/>
        <v>3.4</v>
      </c>
      <c r="I17" s="36">
        <v>2</v>
      </c>
      <c r="J17" s="37">
        <v>0</v>
      </c>
      <c r="K17" s="38">
        <f t="shared" si="1"/>
        <v>2</v>
      </c>
      <c r="L17" s="39">
        <f t="shared" si="2"/>
        <v>1</v>
      </c>
      <c r="M17" s="40" t="s">
        <v>54</v>
      </c>
      <c r="N17" s="41"/>
    </row>
    <row r="18" spans="1:14">
      <c r="A18" s="81"/>
      <c r="B18" s="78"/>
      <c r="C18" s="78"/>
      <c r="D18" s="48" t="s">
        <v>169</v>
      </c>
      <c r="E18" s="48"/>
      <c r="F18" s="36" t="s">
        <v>258</v>
      </c>
      <c r="G18" s="36">
        <v>2</v>
      </c>
      <c r="H18" s="52">
        <f t="shared" si="3"/>
        <v>3.4</v>
      </c>
      <c r="I18" s="36">
        <v>2</v>
      </c>
      <c r="J18" s="37">
        <v>0</v>
      </c>
      <c r="K18" s="38">
        <f t="shared" si="1"/>
        <v>2</v>
      </c>
      <c r="L18" s="39">
        <f t="shared" si="2"/>
        <v>1</v>
      </c>
      <c r="M18" s="40" t="s">
        <v>54</v>
      </c>
      <c r="N18" s="41"/>
    </row>
    <row r="19" spans="1:14">
      <c r="A19" s="81"/>
      <c r="B19" s="78"/>
      <c r="C19" s="78"/>
      <c r="D19" s="48" t="s">
        <v>170</v>
      </c>
      <c r="E19" s="64"/>
      <c r="F19" s="36" t="s">
        <v>258</v>
      </c>
      <c r="G19" s="36">
        <v>2</v>
      </c>
      <c r="H19" s="52">
        <f t="shared" si="3"/>
        <v>3.4</v>
      </c>
      <c r="I19" s="36">
        <v>2</v>
      </c>
      <c r="J19" s="37">
        <v>0</v>
      </c>
      <c r="K19" s="38">
        <f t="shared" si="1"/>
        <v>2</v>
      </c>
      <c r="L19" s="39">
        <f t="shared" si="2"/>
        <v>1</v>
      </c>
      <c r="M19" s="40" t="s">
        <v>54</v>
      </c>
      <c r="N19" s="41"/>
    </row>
    <row r="20" spans="1:14">
      <c r="A20" s="81"/>
      <c r="B20" s="78"/>
      <c r="C20" s="78"/>
      <c r="D20" s="51" t="s">
        <v>171</v>
      </c>
      <c r="E20" s="48"/>
      <c r="F20" s="36" t="s">
        <v>258</v>
      </c>
      <c r="G20" s="36">
        <v>2</v>
      </c>
      <c r="H20" s="52">
        <f t="shared" si="3"/>
        <v>3.4</v>
      </c>
      <c r="I20" s="36">
        <v>2</v>
      </c>
      <c r="J20" s="37">
        <v>0</v>
      </c>
      <c r="K20" s="38">
        <f t="shared" si="1"/>
        <v>2</v>
      </c>
      <c r="L20" s="39">
        <f t="shared" si="2"/>
        <v>1</v>
      </c>
      <c r="M20" s="40" t="s">
        <v>54</v>
      </c>
      <c r="N20" s="41"/>
    </row>
    <row r="21" spans="1:14">
      <c r="A21" s="81"/>
      <c r="B21" s="78"/>
      <c r="C21" s="78"/>
      <c r="D21" s="48" t="s">
        <v>172</v>
      </c>
      <c r="E21" s="48"/>
      <c r="F21" s="36" t="s">
        <v>258</v>
      </c>
      <c r="G21" s="36">
        <v>2</v>
      </c>
      <c r="H21" s="52">
        <f t="shared" si="3"/>
        <v>3.4</v>
      </c>
      <c r="I21" s="36">
        <v>2</v>
      </c>
      <c r="J21" s="37">
        <v>0</v>
      </c>
      <c r="K21" s="38">
        <f t="shared" si="1"/>
        <v>2</v>
      </c>
      <c r="L21" s="39">
        <f t="shared" si="2"/>
        <v>1</v>
      </c>
      <c r="M21" s="40" t="s">
        <v>54</v>
      </c>
      <c r="N21" s="41"/>
    </row>
    <row r="22" spans="1:14">
      <c r="A22" s="81"/>
      <c r="B22" s="78"/>
      <c r="C22" s="78"/>
      <c r="D22" s="48" t="s">
        <v>173</v>
      </c>
      <c r="E22" s="48"/>
      <c r="F22" s="36" t="s">
        <v>258</v>
      </c>
      <c r="G22" s="36">
        <v>2</v>
      </c>
      <c r="H22" s="52">
        <f t="shared" si="3"/>
        <v>3.4</v>
      </c>
      <c r="I22" s="36">
        <v>2</v>
      </c>
      <c r="J22" s="37">
        <v>0</v>
      </c>
      <c r="K22" s="38">
        <f t="shared" si="1"/>
        <v>2</v>
      </c>
      <c r="L22" s="39">
        <f t="shared" si="2"/>
        <v>1</v>
      </c>
      <c r="M22" s="40" t="s">
        <v>54</v>
      </c>
      <c r="N22" s="41"/>
    </row>
    <row r="23" spans="1:14">
      <c r="A23" s="81"/>
      <c r="B23" s="78"/>
      <c r="C23" s="78"/>
      <c r="D23" s="48" t="s">
        <v>174</v>
      </c>
      <c r="E23" s="48"/>
      <c r="F23" s="36" t="s">
        <v>258</v>
      </c>
      <c r="G23" s="36">
        <v>2</v>
      </c>
      <c r="H23" s="52">
        <f t="shared" si="3"/>
        <v>3.4</v>
      </c>
      <c r="I23" s="36">
        <v>2</v>
      </c>
      <c r="J23" s="37">
        <v>0</v>
      </c>
      <c r="K23" s="38">
        <f t="shared" si="1"/>
        <v>2</v>
      </c>
      <c r="L23" s="39">
        <f t="shared" si="2"/>
        <v>1</v>
      </c>
      <c r="M23" s="40" t="s">
        <v>54</v>
      </c>
      <c r="N23" s="41"/>
    </row>
    <row r="24" spans="1:14">
      <c r="A24" s="81"/>
      <c r="B24" s="78"/>
      <c r="C24" s="78"/>
      <c r="D24" s="48" t="s">
        <v>175</v>
      </c>
      <c r="E24" s="48"/>
      <c r="F24" s="36" t="s">
        <v>258</v>
      </c>
      <c r="G24" s="36">
        <v>2</v>
      </c>
      <c r="H24" s="52">
        <f t="shared" si="3"/>
        <v>3.4</v>
      </c>
      <c r="I24" s="36">
        <v>2</v>
      </c>
      <c r="J24" s="37">
        <v>0</v>
      </c>
      <c r="K24" s="38">
        <f t="shared" si="1"/>
        <v>2</v>
      </c>
      <c r="L24" s="39">
        <f t="shared" si="2"/>
        <v>1</v>
      </c>
      <c r="M24" s="40" t="s">
        <v>54</v>
      </c>
      <c r="N24" s="41"/>
    </row>
    <row r="25" spans="1:14">
      <c r="A25" s="81"/>
      <c r="B25" s="78"/>
      <c r="C25" s="78"/>
      <c r="D25" s="48" t="s">
        <v>176</v>
      </c>
      <c r="E25" s="48"/>
      <c r="F25" s="36" t="s">
        <v>258</v>
      </c>
      <c r="G25" s="36">
        <v>2</v>
      </c>
      <c r="H25" s="52">
        <f t="shared" si="3"/>
        <v>3.4</v>
      </c>
      <c r="I25" s="36">
        <v>2</v>
      </c>
      <c r="J25" s="37">
        <v>0</v>
      </c>
      <c r="K25" s="38">
        <f t="shared" si="1"/>
        <v>2</v>
      </c>
      <c r="L25" s="39">
        <f t="shared" si="2"/>
        <v>1</v>
      </c>
      <c r="M25" s="40" t="s">
        <v>54</v>
      </c>
      <c r="N25" s="41"/>
    </row>
    <row r="26" spans="1:14" ht="27">
      <c r="A26" s="81"/>
      <c r="B26" s="78"/>
      <c r="C26" s="78"/>
      <c r="D26" s="48" t="s">
        <v>177</v>
      </c>
      <c r="E26" s="48"/>
      <c r="F26" s="36" t="s">
        <v>258</v>
      </c>
      <c r="G26" s="36">
        <v>2</v>
      </c>
      <c r="H26" s="52">
        <f t="shared" si="3"/>
        <v>3.4</v>
      </c>
      <c r="I26" s="36">
        <v>2</v>
      </c>
      <c r="J26" s="37">
        <v>0</v>
      </c>
      <c r="K26" s="38">
        <f t="shared" si="1"/>
        <v>2</v>
      </c>
      <c r="L26" s="39">
        <f t="shared" si="2"/>
        <v>1</v>
      </c>
      <c r="M26" s="40" t="s">
        <v>54</v>
      </c>
      <c r="N26" s="41"/>
    </row>
    <row r="27" spans="1:14">
      <c r="A27" s="81"/>
      <c r="B27" s="78"/>
      <c r="C27" s="78"/>
      <c r="D27" s="48" t="s">
        <v>178</v>
      </c>
      <c r="E27" s="48"/>
      <c r="F27" s="36" t="s">
        <v>258</v>
      </c>
      <c r="G27" s="36">
        <v>2</v>
      </c>
      <c r="H27" s="52">
        <f t="shared" si="3"/>
        <v>3.4</v>
      </c>
      <c r="I27" s="36">
        <v>2</v>
      </c>
      <c r="J27" s="37">
        <v>0</v>
      </c>
      <c r="K27" s="38">
        <f t="shared" si="1"/>
        <v>2</v>
      </c>
      <c r="L27" s="39">
        <f t="shared" si="2"/>
        <v>1</v>
      </c>
      <c r="M27" s="40" t="s">
        <v>54</v>
      </c>
      <c r="N27" s="41"/>
    </row>
    <row r="28" spans="1:14">
      <c r="A28" s="81"/>
      <c r="B28" s="78"/>
      <c r="C28" s="78"/>
      <c r="D28" s="48" t="s">
        <v>179</v>
      </c>
      <c r="E28" s="48"/>
      <c r="F28" s="36" t="s">
        <v>258</v>
      </c>
      <c r="G28" s="36">
        <v>2</v>
      </c>
      <c r="H28" s="52">
        <f t="shared" si="3"/>
        <v>3.4</v>
      </c>
      <c r="I28" s="36">
        <v>2</v>
      </c>
      <c r="J28" s="37">
        <v>0</v>
      </c>
      <c r="K28" s="38">
        <f t="shared" si="1"/>
        <v>2</v>
      </c>
      <c r="L28" s="39">
        <f t="shared" si="2"/>
        <v>1</v>
      </c>
      <c r="M28" s="40" t="s">
        <v>54</v>
      </c>
      <c r="N28" s="41"/>
    </row>
    <row r="29" spans="1:14">
      <c r="A29" s="81"/>
      <c r="B29" s="78"/>
      <c r="C29" s="78"/>
      <c r="D29" s="48" t="s">
        <v>180</v>
      </c>
      <c r="E29" s="48"/>
      <c r="F29" s="36" t="s">
        <v>258</v>
      </c>
      <c r="G29" s="36">
        <v>2</v>
      </c>
      <c r="H29" s="52">
        <f t="shared" si="3"/>
        <v>3.4</v>
      </c>
      <c r="I29" s="36">
        <v>2</v>
      </c>
      <c r="J29" s="37">
        <v>0</v>
      </c>
      <c r="K29" s="38">
        <f t="shared" si="1"/>
        <v>2</v>
      </c>
      <c r="L29" s="39">
        <f t="shared" si="2"/>
        <v>1</v>
      </c>
      <c r="M29" s="40" t="s">
        <v>54</v>
      </c>
      <c r="N29" s="41"/>
    </row>
    <row r="30" spans="1:14">
      <c r="A30" s="81"/>
      <c r="B30" s="78"/>
      <c r="C30" s="78"/>
      <c r="D30" s="48" t="s">
        <v>181</v>
      </c>
      <c r="E30" s="48"/>
      <c r="F30" s="36" t="s">
        <v>258</v>
      </c>
      <c r="G30" s="36">
        <v>2</v>
      </c>
      <c r="H30" s="52">
        <f t="shared" si="3"/>
        <v>3.4</v>
      </c>
      <c r="I30" s="36">
        <v>2</v>
      </c>
      <c r="J30" s="37">
        <v>0</v>
      </c>
      <c r="K30" s="38">
        <f t="shared" si="1"/>
        <v>2</v>
      </c>
      <c r="L30" s="39">
        <f t="shared" si="2"/>
        <v>1</v>
      </c>
      <c r="M30" s="40" t="s">
        <v>54</v>
      </c>
      <c r="N30" s="41"/>
    </row>
    <row r="31" spans="1:14">
      <c r="A31" s="81"/>
      <c r="B31" s="78"/>
      <c r="C31" s="78"/>
      <c r="D31" s="48" t="s">
        <v>182</v>
      </c>
      <c r="E31" s="48"/>
      <c r="F31" s="36" t="s">
        <v>258</v>
      </c>
      <c r="G31" s="36">
        <v>2</v>
      </c>
      <c r="H31" s="52">
        <f t="shared" si="3"/>
        <v>3.4</v>
      </c>
      <c r="I31" s="36">
        <v>2</v>
      </c>
      <c r="J31" s="37">
        <v>0</v>
      </c>
      <c r="K31" s="38">
        <f t="shared" si="1"/>
        <v>2</v>
      </c>
      <c r="L31" s="39">
        <f t="shared" si="2"/>
        <v>1</v>
      </c>
      <c r="M31" s="40" t="s">
        <v>54</v>
      </c>
      <c r="N31" s="41"/>
    </row>
    <row r="32" spans="1:14">
      <c r="A32" s="81"/>
      <c r="B32" s="78"/>
      <c r="C32" s="78"/>
      <c r="D32" s="48" t="s">
        <v>183</v>
      </c>
      <c r="E32" s="48"/>
      <c r="F32" s="36" t="s">
        <v>258</v>
      </c>
      <c r="G32" s="36">
        <v>2</v>
      </c>
      <c r="H32" s="52">
        <f t="shared" si="3"/>
        <v>3.4</v>
      </c>
      <c r="I32" s="36">
        <v>2</v>
      </c>
      <c r="J32" s="37">
        <v>0</v>
      </c>
      <c r="K32" s="38">
        <f t="shared" si="1"/>
        <v>2</v>
      </c>
      <c r="L32" s="39">
        <f t="shared" si="2"/>
        <v>1</v>
      </c>
      <c r="M32" s="40" t="s">
        <v>54</v>
      </c>
      <c r="N32" s="41"/>
    </row>
    <row r="33" spans="1:14">
      <c r="A33" s="81"/>
      <c r="B33" s="78"/>
      <c r="C33" s="78"/>
      <c r="D33" s="48" t="s">
        <v>184</v>
      </c>
      <c r="E33" s="48"/>
      <c r="F33" s="36" t="s">
        <v>258</v>
      </c>
      <c r="G33" s="36">
        <v>2</v>
      </c>
      <c r="H33" s="52">
        <f t="shared" si="3"/>
        <v>3.4</v>
      </c>
      <c r="I33" s="36">
        <v>2</v>
      </c>
      <c r="J33" s="37">
        <v>0</v>
      </c>
      <c r="K33" s="38">
        <f t="shared" si="1"/>
        <v>2</v>
      </c>
      <c r="L33" s="39">
        <f t="shared" si="2"/>
        <v>1</v>
      </c>
      <c r="M33" s="40" t="s">
        <v>54</v>
      </c>
      <c r="N33" s="41"/>
    </row>
    <row r="34" spans="1:14">
      <c r="A34" s="81"/>
      <c r="B34" s="78"/>
      <c r="C34" s="78"/>
      <c r="D34" s="48" t="s">
        <v>260</v>
      </c>
      <c r="E34" s="48"/>
      <c r="F34" s="36" t="s">
        <v>258</v>
      </c>
      <c r="G34" s="36">
        <v>2</v>
      </c>
      <c r="H34" s="52">
        <f t="shared" si="3"/>
        <v>3.4</v>
      </c>
      <c r="I34" s="36">
        <v>2</v>
      </c>
      <c r="J34" s="37">
        <v>0</v>
      </c>
      <c r="K34" s="38">
        <f t="shared" si="1"/>
        <v>2</v>
      </c>
      <c r="L34" s="39">
        <f t="shared" si="2"/>
        <v>1</v>
      </c>
      <c r="M34" s="40" t="s">
        <v>54</v>
      </c>
      <c r="N34" s="41"/>
    </row>
    <row r="35" spans="1:14">
      <c r="A35" s="81"/>
      <c r="B35" s="78"/>
      <c r="C35" s="78"/>
      <c r="D35" s="48" t="s">
        <v>261</v>
      </c>
      <c r="E35" s="48"/>
      <c r="F35" s="36" t="s">
        <v>258</v>
      </c>
      <c r="G35" s="36">
        <v>2</v>
      </c>
      <c r="H35" s="52">
        <f t="shared" si="3"/>
        <v>3.4</v>
      </c>
      <c r="I35" s="36">
        <v>2</v>
      </c>
      <c r="J35" s="37">
        <v>0</v>
      </c>
      <c r="K35" s="38">
        <f t="shared" si="1"/>
        <v>2</v>
      </c>
      <c r="L35" s="39">
        <f t="shared" si="2"/>
        <v>1</v>
      </c>
      <c r="M35" s="40" t="s">
        <v>54</v>
      </c>
      <c r="N35" s="41"/>
    </row>
    <row r="36" spans="1:14">
      <c r="A36" s="81"/>
      <c r="B36" s="78"/>
      <c r="C36" s="78"/>
      <c r="D36" s="48" t="s">
        <v>262</v>
      </c>
      <c r="E36" s="48"/>
      <c r="F36" s="36" t="s">
        <v>258</v>
      </c>
      <c r="G36" s="36">
        <v>2</v>
      </c>
      <c r="H36" s="52">
        <f t="shared" si="3"/>
        <v>3.4</v>
      </c>
      <c r="I36" s="36">
        <v>2</v>
      </c>
      <c r="J36" s="37">
        <v>0</v>
      </c>
      <c r="K36" s="38">
        <f t="shared" si="1"/>
        <v>2</v>
      </c>
      <c r="L36" s="39">
        <f t="shared" si="2"/>
        <v>1</v>
      </c>
      <c r="M36" s="40" t="s">
        <v>54</v>
      </c>
      <c r="N36" s="41"/>
    </row>
    <row r="37" spans="1:14">
      <c r="A37" s="81"/>
      <c r="B37" s="78"/>
      <c r="C37" s="78"/>
      <c r="D37" s="48" t="s">
        <v>272</v>
      </c>
      <c r="E37" s="48"/>
      <c r="F37" s="36" t="s">
        <v>258</v>
      </c>
      <c r="G37" s="36">
        <v>2</v>
      </c>
      <c r="H37" s="52">
        <f t="shared" si="3"/>
        <v>3.4</v>
      </c>
      <c r="I37" s="36">
        <v>2</v>
      </c>
      <c r="J37" s="37">
        <v>0</v>
      </c>
      <c r="K37" s="38">
        <f t="shared" si="1"/>
        <v>2</v>
      </c>
      <c r="L37" s="39">
        <f t="shared" si="2"/>
        <v>1</v>
      </c>
      <c r="M37" s="40" t="s">
        <v>54</v>
      </c>
      <c r="N37" s="41"/>
    </row>
    <row r="38" spans="1:14">
      <c r="A38" s="81"/>
      <c r="B38" s="78"/>
      <c r="C38" s="78"/>
      <c r="D38" s="48" t="s">
        <v>273</v>
      </c>
      <c r="E38" s="48"/>
      <c r="F38" s="36" t="s">
        <v>258</v>
      </c>
      <c r="G38" s="36">
        <v>2</v>
      </c>
      <c r="H38" s="52">
        <f t="shared" si="3"/>
        <v>3.4</v>
      </c>
      <c r="I38" s="36">
        <v>2</v>
      </c>
      <c r="J38" s="37">
        <v>0</v>
      </c>
      <c r="K38" s="38">
        <f t="shared" si="1"/>
        <v>2</v>
      </c>
      <c r="L38" s="39">
        <f t="shared" si="2"/>
        <v>1</v>
      </c>
      <c r="M38" s="40" t="s">
        <v>54</v>
      </c>
      <c r="N38" s="41"/>
    </row>
    <row r="39" spans="1:14" ht="27">
      <c r="A39" s="81"/>
      <c r="B39" s="78"/>
      <c r="C39" s="78"/>
      <c r="D39" s="48" t="s">
        <v>185</v>
      </c>
      <c r="E39" s="48"/>
      <c r="F39" s="36" t="s">
        <v>258</v>
      </c>
      <c r="G39" s="36">
        <v>2</v>
      </c>
      <c r="H39" s="52">
        <f t="shared" si="3"/>
        <v>3.4</v>
      </c>
      <c r="I39" s="36">
        <v>2</v>
      </c>
      <c r="J39" s="37">
        <v>0</v>
      </c>
      <c r="K39" s="38">
        <f t="shared" si="1"/>
        <v>2</v>
      </c>
      <c r="L39" s="39">
        <f t="shared" si="2"/>
        <v>1</v>
      </c>
      <c r="M39" s="40" t="s">
        <v>54</v>
      </c>
      <c r="N39" s="41"/>
    </row>
    <row r="40" spans="1:14" ht="27">
      <c r="A40" s="81"/>
      <c r="B40" s="78"/>
      <c r="C40" s="78"/>
      <c r="D40" s="48" t="s">
        <v>186</v>
      </c>
      <c r="E40" s="48"/>
      <c r="F40" s="36" t="s">
        <v>258</v>
      </c>
      <c r="G40" s="36">
        <v>2</v>
      </c>
      <c r="H40" s="52">
        <f t="shared" si="3"/>
        <v>3.4</v>
      </c>
      <c r="I40" s="36">
        <v>2</v>
      </c>
      <c r="J40" s="37">
        <v>0</v>
      </c>
      <c r="K40" s="38">
        <f t="shared" si="1"/>
        <v>2</v>
      </c>
      <c r="L40" s="39">
        <f t="shared" si="2"/>
        <v>1</v>
      </c>
      <c r="M40" s="40" t="s">
        <v>54</v>
      </c>
      <c r="N40" s="41"/>
    </row>
    <row r="41" spans="1:14">
      <c r="A41" s="81"/>
      <c r="B41" s="78"/>
      <c r="C41" s="78"/>
      <c r="D41" s="48" t="s">
        <v>187</v>
      </c>
      <c r="E41" s="48"/>
      <c r="F41" s="36" t="s">
        <v>258</v>
      </c>
      <c r="G41" s="36">
        <v>2</v>
      </c>
      <c r="H41" s="52">
        <f t="shared" si="3"/>
        <v>3.4</v>
      </c>
      <c r="I41" s="36">
        <v>2</v>
      </c>
      <c r="J41" s="37">
        <v>0</v>
      </c>
      <c r="K41" s="38">
        <f t="shared" si="1"/>
        <v>2</v>
      </c>
      <c r="L41" s="39">
        <f t="shared" si="2"/>
        <v>1</v>
      </c>
      <c r="M41" s="40" t="s">
        <v>54</v>
      </c>
      <c r="N41" s="41"/>
    </row>
    <row r="42" spans="1:14">
      <c r="A42" s="81"/>
      <c r="B42" s="78"/>
      <c r="C42" s="78"/>
      <c r="D42" s="48" t="s">
        <v>188</v>
      </c>
      <c r="E42" s="48"/>
      <c r="F42" s="36" t="s">
        <v>258</v>
      </c>
      <c r="G42" s="36">
        <v>2</v>
      </c>
      <c r="H42" s="52">
        <f t="shared" si="3"/>
        <v>3.4</v>
      </c>
      <c r="I42" s="36">
        <v>2</v>
      </c>
      <c r="J42" s="37">
        <v>0</v>
      </c>
      <c r="K42" s="38">
        <f t="shared" si="1"/>
        <v>2</v>
      </c>
      <c r="L42" s="39">
        <f t="shared" si="2"/>
        <v>1</v>
      </c>
      <c r="M42" s="40" t="s">
        <v>54</v>
      </c>
      <c r="N42" s="41"/>
    </row>
    <row r="43" spans="1:14">
      <c r="A43" s="81"/>
      <c r="B43" s="78"/>
      <c r="C43" s="78"/>
      <c r="D43" s="48" t="s">
        <v>189</v>
      </c>
      <c r="E43" s="48"/>
      <c r="F43" s="36" t="s">
        <v>258</v>
      </c>
      <c r="G43" s="36">
        <v>2</v>
      </c>
      <c r="H43" s="52">
        <f t="shared" si="3"/>
        <v>3.4</v>
      </c>
      <c r="I43" s="36">
        <v>2</v>
      </c>
      <c r="J43" s="37">
        <v>0</v>
      </c>
      <c r="K43" s="38">
        <f t="shared" si="1"/>
        <v>2</v>
      </c>
      <c r="L43" s="39">
        <f t="shared" si="2"/>
        <v>1</v>
      </c>
      <c r="M43" s="40" t="s">
        <v>54</v>
      </c>
      <c r="N43" s="41"/>
    </row>
    <row r="44" spans="1:14">
      <c r="A44" s="81"/>
      <c r="B44" s="78"/>
      <c r="C44" s="78"/>
      <c r="D44" s="48" t="s">
        <v>190</v>
      </c>
      <c r="E44" s="48"/>
      <c r="F44" s="36" t="s">
        <v>258</v>
      </c>
      <c r="G44" s="36">
        <v>2</v>
      </c>
      <c r="H44" s="52">
        <f t="shared" si="3"/>
        <v>3.4</v>
      </c>
      <c r="I44" s="36">
        <v>2</v>
      </c>
      <c r="J44" s="37">
        <v>0</v>
      </c>
      <c r="K44" s="38">
        <f t="shared" si="1"/>
        <v>2</v>
      </c>
      <c r="L44" s="39">
        <f t="shared" si="2"/>
        <v>1</v>
      </c>
      <c r="M44" s="40" t="s">
        <v>54</v>
      </c>
      <c r="N44" s="41"/>
    </row>
    <row r="45" spans="1:14">
      <c r="A45" s="81"/>
      <c r="B45" s="78"/>
      <c r="C45" s="78"/>
      <c r="D45" s="48" t="s">
        <v>191</v>
      </c>
      <c r="E45" s="48"/>
      <c r="F45" s="36" t="s">
        <v>258</v>
      </c>
      <c r="G45" s="36">
        <v>2</v>
      </c>
      <c r="H45" s="52">
        <f t="shared" si="3"/>
        <v>3.4</v>
      </c>
      <c r="I45" s="36">
        <v>2</v>
      </c>
      <c r="J45" s="37">
        <v>0</v>
      </c>
      <c r="K45" s="38">
        <f t="shared" si="1"/>
        <v>2</v>
      </c>
      <c r="L45" s="39">
        <f t="shared" si="2"/>
        <v>1</v>
      </c>
      <c r="M45" s="40" t="s">
        <v>54</v>
      </c>
      <c r="N45" s="41"/>
    </row>
    <row r="46" spans="1:14">
      <c r="A46" s="81"/>
      <c r="B46" s="78"/>
      <c r="C46" s="78"/>
      <c r="D46" s="48" t="s">
        <v>192</v>
      </c>
      <c r="E46" s="48"/>
      <c r="F46" s="36" t="s">
        <v>258</v>
      </c>
      <c r="G46" s="36">
        <v>2</v>
      </c>
      <c r="H46" s="52">
        <f t="shared" si="3"/>
        <v>3.4</v>
      </c>
      <c r="I46" s="36">
        <v>2</v>
      </c>
      <c r="J46" s="37">
        <v>0</v>
      </c>
      <c r="K46" s="38">
        <f t="shared" si="1"/>
        <v>2</v>
      </c>
      <c r="L46" s="39">
        <f t="shared" si="2"/>
        <v>1</v>
      </c>
      <c r="M46" s="40" t="s">
        <v>54</v>
      </c>
      <c r="N46" s="41"/>
    </row>
    <row r="47" spans="1:14">
      <c r="A47" s="81"/>
      <c r="B47" s="78"/>
      <c r="C47" s="78"/>
      <c r="D47" s="48" t="s">
        <v>193</v>
      </c>
      <c r="E47" s="48"/>
      <c r="F47" s="36" t="s">
        <v>258</v>
      </c>
      <c r="G47" s="36">
        <v>2</v>
      </c>
      <c r="H47" s="52">
        <f t="shared" si="3"/>
        <v>3.4</v>
      </c>
      <c r="I47" s="36">
        <v>2</v>
      </c>
      <c r="J47" s="37">
        <v>0</v>
      </c>
      <c r="K47" s="38">
        <f t="shared" si="1"/>
        <v>2</v>
      </c>
      <c r="L47" s="39">
        <f t="shared" si="2"/>
        <v>1</v>
      </c>
      <c r="M47" s="40" t="s">
        <v>54</v>
      </c>
      <c r="N47" s="41"/>
    </row>
    <row r="48" spans="1:14">
      <c r="A48" s="81"/>
      <c r="B48" s="78"/>
      <c r="C48" s="78"/>
      <c r="D48" s="48" t="s">
        <v>194</v>
      </c>
      <c r="E48" s="48"/>
      <c r="F48" s="36" t="s">
        <v>258</v>
      </c>
      <c r="G48" s="36">
        <v>2</v>
      </c>
      <c r="H48" s="52">
        <f t="shared" si="3"/>
        <v>3.4</v>
      </c>
      <c r="I48" s="36">
        <v>2</v>
      </c>
      <c r="J48" s="37">
        <v>0</v>
      </c>
      <c r="K48" s="38">
        <f t="shared" si="1"/>
        <v>2</v>
      </c>
      <c r="L48" s="39">
        <f t="shared" si="2"/>
        <v>1</v>
      </c>
      <c r="M48" s="40" t="s">
        <v>54</v>
      </c>
      <c r="N48" s="41"/>
    </row>
    <row r="49" spans="1:14">
      <c r="A49" s="81"/>
      <c r="B49" s="78"/>
      <c r="C49" s="78"/>
      <c r="D49" s="48" t="s">
        <v>195</v>
      </c>
      <c r="E49" s="48"/>
      <c r="F49" s="36" t="s">
        <v>258</v>
      </c>
      <c r="G49" s="36">
        <v>2</v>
      </c>
      <c r="H49" s="52">
        <f t="shared" si="3"/>
        <v>3.4</v>
      </c>
      <c r="I49" s="36">
        <v>2</v>
      </c>
      <c r="J49" s="37">
        <v>0</v>
      </c>
      <c r="K49" s="38">
        <f t="shared" si="1"/>
        <v>2</v>
      </c>
      <c r="L49" s="39">
        <f t="shared" si="2"/>
        <v>1</v>
      </c>
      <c r="M49" s="40" t="s">
        <v>54</v>
      </c>
      <c r="N49" s="41"/>
    </row>
    <row r="50" spans="1:14">
      <c r="A50" s="81"/>
      <c r="B50" s="78"/>
      <c r="C50" s="78"/>
      <c r="D50" s="48" t="s">
        <v>196</v>
      </c>
      <c r="E50" s="48"/>
      <c r="F50" s="36" t="s">
        <v>258</v>
      </c>
      <c r="G50" s="36">
        <v>2</v>
      </c>
      <c r="H50" s="52">
        <f t="shared" si="3"/>
        <v>3.4</v>
      </c>
      <c r="I50" s="36">
        <v>2</v>
      </c>
      <c r="J50" s="37">
        <v>0</v>
      </c>
      <c r="K50" s="38">
        <f t="shared" si="1"/>
        <v>2</v>
      </c>
      <c r="L50" s="39">
        <f t="shared" si="2"/>
        <v>1</v>
      </c>
      <c r="M50" s="40" t="s">
        <v>54</v>
      </c>
      <c r="N50" s="41"/>
    </row>
    <row r="51" spans="1:14" ht="27">
      <c r="A51" s="81"/>
      <c r="B51" s="78"/>
      <c r="C51" s="78"/>
      <c r="D51" s="48" t="s">
        <v>197</v>
      </c>
      <c r="E51" s="48"/>
      <c r="F51" s="36" t="s">
        <v>258</v>
      </c>
      <c r="G51" s="36">
        <v>2</v>
      </c>
      <c r="H51" s="52">
        <f t="shared" si="3"/>
        <v>3.4</v>
      </c>
      <c r="I51" s="36">
        <v>2</v>
      </c>
      <c r="J51" s="37">
        <v>0</v>
      </c>
      <c r="K51" s="38">
        <f t="shared" si="1"/>
        <v>2</v>
      </c>
      <c r="L51" s="39">
        <f t="shared" si="2"/>
        <v>1</v>
      </c>
      <c r="M51" s="40" t="s">
        <v>54</v>
      </c>
      <c r="N51" s="41"/>
    </row>
    <row r="52" spans="1:14" ht="27">
      <c r="A52" s="81"/>
      <c r="B52" s="78"/>
      <c r="C52" s="78"/>
      <c r="D52" s="48" t="s">
        <v>198</v>
      </c>
      <c r="E52" s="48"/>
      <c r="F52" s="36" t="s">
        <v>258</v>
      </c>
      <c r="G52" s="36">
        <v>2</v>
      </c>
      <c r="H52" s="52">
        <f t="shared" si="3"/>
        <v>3.4</v>
      </c>
      <c r="I52" s="36">
        <v>2</v>
      </c>
      <c r="J52" s="37">
        <v>0</v>
      </c>
      <c r="K52" s="38">
        <f t="shared" si="1"/>
        <v>2</v>
      </c>
      <c r="L52" s="39">
        <f t="shared" si="2"/>
        <v>1</v>
      </c>
      <c r="M52" s="40" t="s">
        <v>54</v>
      </c>
      <c r="N52" s="41"/>
    </row>
    <row r="53" spans="1:14">
      <c r="A53" s="81"/>
      <c r="B53" s="79"/>
      <c r="C53" s="79"/>
      <c r="D53" s="48" t="s">
        <v>199</v>
      </c>
      <c r="E53" s="48"/>
      <c r="F53" s="36" t="s">
        <v>258</v>
      </c>
      <c r="G53" s="36">
        <v>2</v>
      </c>
      <c r="H53" s="52">
        <f t="shared" si="3"/>
        <v>3.4</v>
      </c>
      <c r="I53" s="36">
        <v>2</v>
      </c>
      <c r="J53" s="37">
        <v>0</v>
      </c>
      <c r="K53" s="38">
        <f t="shared" si="1"/>
        <v>2</v>
      </c>
      <c r="L53" s="39">
        <f t="shared" si="2"/>
        <v>1</v>
      </c>
      <c r="M53" s="40" t="s">
        <v>54</v>
      </c>
      <c r="N53" s="41"/>
    </row>
    <row r="54" spans="1:14">
      <c r="A54" s="81"/>
      <c r="B54" s="77" t="s">
        <v>214</v>
      </c>
      <c r="C54" s="77" t="s">
        <v>215</v>
      </c>
      <c r="D54" s="54" t="s">
        <v>221</v>
      </c>
      <c r="E54" s="54" t="s">
        <v>283</v>
      </c>
      <c r="F54" s="53" t="s">
        <v>256</v>
      </c>
      <c r="G54" s="53">
        <v>4</v>
      </c>
      <c r="H54" s="53">
        <f t="shared" si="3"/>
        <v>6.8</v>
      </c>
      <c r="I54" s="53">
        <v>2</v>
      </c>
      <c r="J54" s="55">
        <v>2</v>
      </c>
      <c r="K54" s="38">
        <f t="shared" si="1"/>
        <v>0</v>
      </c>
      <c r="L54" s="53">
        <f t="shared" si="2"/>
        <v>0.5</v>
      </c>
      <c r="M54" s="56" t="s">
        <v>284</v>
      </c>
      <c r="N54" s="57" t="s">
        <v>285</v>
      </c>
    </row>
    <row r="55" spans="1:14">
      <c r="A55" s="81"/>
      <c r="B55" s="78"/>
      <c r="C55" s="78"/>
      <c r="D55" s="54" t="s">
        <v>286</v>
      </c>
      <c r="E55" s="54" t="s">
        <v>287</v>
      </c>
      <c r="F55" s="53" t="s">
        <v>288</v>
      </c>
      <c r="G55" s="53">
        <v>4</v>
      </c>
      <c r="H55" s="53">
        <f t="shared" si="3"/>
        <v>6.8</v>
      </c>
      <c r="I55" s="53">
        <v>1</v>
      </c>
      <c r="J55" s="55">
        <v>1</v>
      </c>
      <c r="K55" s="38">
        <f t="shared" si="1"/>
        <v>0</v>
      </c>
      <c r="L55" s="53">
        <f t="shared" si="2"/>
        <v>0.25</v>
      </c>
      <c r="M55" s="56" t="s">
        <v>284</v>
      </c>
      <c r="N55" s="57" t="s">
        <v>213</v>
      </c>
    </row>
    <row r="56" spans="1:14">
      <c r="A56" s="81"/>
      <c r="B56" s="78"/>
      <c r="C56" s="78"/>
      <c r="D56" s="54" t="s">
        <v>289</v>
      </c>
      <c r="E56" s="54" t="s">
        <v>223</v>
      </c>
      <c r="F56" s="53" t="s">
        <v>290</v>
      </c>
      <c r="G56" s="53">
        <v>2</v>
      </c>
      <c r="H56" s="53">
        <f t="shared" si="3"/>
        <v>3.4</v>
      </c>
      <c r="I56" s="53">
        <v>2</v>
      </c>
      <c r="J56" s="55">
        <v>2</v>
      </c>
      <c r="K56" s="38">
        <f t="shared" si="1"/>
        <v>0</v>
      </c>
      <c r="L56" s="53">
        <f t="shared" si="2"/>
        <v>1</v>
      </c>
      <c r="M56" s="56" t="s">
        <v>284</v>
      </c>
      <c r="N56" s="57" t="s">
        <v>213</v>
      </c>
    </row>
    <row r="57" spans="1:14">
      <c r="A57" s="81"/>
      <c r="B57" s="78"/>
      <c r="C57" s="78"/>
      <c r="D57" s="54" t="s">
        <v>222</v>
      </c>
      <c r="E57" s="54" t="s">
        <v>224</v>
      </c>
      <c r="F57" s="53" t="s">
        <v>256</v>
      </c>
      <c r="G57" s="53">
        <v>1</v>
      </c>
      <c r="H57" s="53">
        <f t="shared" si="3"/>
        <v>1.7</v>
      </c>
      <c r="I57" s="53">
        <v>1</v>
      </c>
      <c r="J57" s="55">
        <v>1</v>
      </c>
      <c r="K57" s="38">
        <f t="shared" si="1"/>
        <v>0</v>
      </c>
      <c r="L57" s="53">
        <f t="shared" si="2"/>
        <v>1</v>
      </c>
      <c r="M57" s="56" t="s">
        <v>54</v>
      </c>
      <c r="N57" s="57" t="s">
        <v>213</v>
      </c>
    </row>
    <row r="58" spans="1:14">
      <c r="A58" s="81"/>
      <c r="B58" s="78"/>
      <c r="C58" s="78"/>
      <c r="D58" s="65" t="s">
        <v>291</v>
      </c>
      <c r="E58" s="54" t="s">
        <v>292</v>
      </c>
      <c r="F58" s="53" t="s">
        <v>290</v>
      </c>
      <c r="G58" s="53">
        <v>6</v>
      </c>
      <c r="H58" s="53">
        <f t="shared" si="3"/>
        <v>10.199999999999999</v>
      </c>
      <c r="I58" s="53">
        <v>6</v>
      </c>
      <c r="J58" s="55">
        <v>6</v>
      </c>
      <c r="K58" s="38">
        <f t="shared" si="1"/>
        <v>0</v>
      </c>
      <c r="L58" s="53">
        <f t="shared" si="2"/>
        <v>1</v>
      </c>
      <c r="M58" s="56" t="s">
        <v>284</v>
      </c>
      <c r="N58" s="57" t="s">
        <v>293</v>
      </c>
    </row>
    <row r="59" spans="1:14">
      <c r="A59" s="81"/>
      <c r="B59" s="78"/>
      <c r="C59" s="78"/>
      <c r="D59" s="54" t="s">
        <v>294</v>
      </c>
      <c r="E59" s="54" t="s">
        <v>295</v>
      </c>
      <c r="F59" s="53" t="s">
        <v>290</v>
      </c>
      <c r="G59" s="53">
        <v>6</v>
      </c>
      <c r="H59" s="53">
        <f t="shared" si="3"/>
        <v>10.199999999999999</v>
      </c>
      <c r="I59" s="53">
        <v>6</v>
      </c>
      <c r="J59" s="55">
        <v>6</v>
      </c>
      <c r="K59" s="38">
        <f t="shared" si="1"/>
        <v>0</v>
      </c>
      <c r="L59" s="53">
        <f t="shared" si="2"/>
        <v>1</v>
      </c>
      <c r="M59" s="56" t="s">
        <v>284</v>
      </c>
      <c r="N59" s="57" t="s">
        <v>293</v>
      </c>
    </row>
    <row r="60" spans="1:14">
      <c r="A60" s="81"/>
      <c r="B60" s="78"/>
      <c r="C60" s="78"/>
      <c r="D60" s="54" t="s">
        <v>296</v>
      </c>
      <c r="E60" s="54" t="s">
        <v>297</v>
      </c>
      <c r="F60" s="53" t="s">
        <v>256</v>
      </c>
      <c r="G60" s="53">
        <v>4</v>
      </c>
      <c r="H60" s="53">
        <f t="shared" si="3"/>
        <v>6.8</v>
      </c>
      <c r="I60" s="53">
        <v>4</v>
      </c>
      <c r="J60" s="55">
        <v>4</v>
      </c>
      <c r="K60" s="38">
        <f t="shared" si="1"/>
        <v>0</v>
      </c>
      <c r="L60" s="53">
        <f t="shared" si="2"/>
        <v>1</v>
      </c>
      <c r="M60" s="56" t="s">
        <v>54</v>
      </c>
      <c r="N60" s="57" t="s">
        <v>293</v>
      </c>
    </row>
    <row r="61" spans="1:14">
      <c r="A61" s="81"/>
      <c r="B61" s="78"/>
      <c r="C61" s="78"/>
      <c r="D61" s="54" t="s">
        <v>298</v>
      </c>
      <c r="E61" s="54" t="s">
        <v>225</v>
      </c>
      <c r="F61" s="53" t="s">
        <v>290</v>
      </c>
      <c r="G61" s="53">
        <v>4</v>
      </c>
      <c r="H61" s="53">
        <f t="shared" si="3"/>
        <v>6.8</v>
      </c>
      <c r="I61" s="53">
        <v>2</v>
      </c>
      <c r="J61" s="55">
        <v>2</v>
      </c>
      <c r="K61" s="38">
        <f t="shared" si="1"/>
        <v>0</v>
      </c>
      <c r="L61" s="53">
        <f t="shared" si="2"/>
        <v>0.5</v>
      </c>
      <c r="M61" s="56" t="s">
        <v>284</v>
      </c>
      <c r="N61" s="57" t="s">
        <v>213</v>
      </c>
    </row>
    <row r="62" spans="1:14">
      <c r="A62" s="81"/>
      <c r="B62" s="78"/>
      <c r="C62" s="78"/>
      <c r="D62" s="54" t="s">
        <v>299</v>
      </c>
      <c r="E62" s="54" t="s">
        <v>226</v>
      </c>
      <c r="F62" s="53" t="s">
        <v>290</v>
      </c>
      <c r="G62" s="53">
        <v>4</v>
      </c>
      <c r="H62" s="53">
        <f t="shared" si="3"/>
        <v>6.8</v>
      </c>
      <c r="I62" s="53">
        <v>2</v>
      </c>
      <c r="J62" s="55">
        <v>2</v>
      </c>
      <c r="K62" s="38">
        <f t="shared" si="1"/>
        <v>0</v>
      </c>
      <c r="L62" s="53">
        <f t="shared" si="2"/>
        <v>0.5</v>
      </c>
      <c r="M62" s="56" t="s">
        <v>54</v>
      </c>
      <c r="N62" s="57" t="s">
        <v>293</v>
      </c>
    </row>
    <row r="63" spans="1:14">
      <c r="A63" s="81"/>
      <c r="B63" s="78"/>
      <c r="C63" s="78"/>
      <c r="D63" s="54" t="s">
        <v>300</v>
      </c>
      <c r="E63" s="54" t="s">
        <v>227</v>
      </c>
      <c r="F63" s="53" t="s">
        <v>290</v>
      </c>
      <c r="G63" s="53">
        <v>4</v>
      </c>
      <c r="H63" s="53">
        <f t="shared" si="3"/>
        <v>6.8</v>
      </c>
      <c r="I63" s="53">
        <v>1</v>
      </c>
      <c r="J63" s="55">
        <v>1</v>
      </c>
      <c r="K63" s="38">
        <f t="shared" si="1"/>
        <v>0</v>
      </c>
      <c r="L63" s="53">
        <f t="shared" si="2"/>
        <v>0.25</v>
      </c>
      <c r="M63" s="56" t="s">
        <v>54</v>
      </c>
      <c r="N63" s="57" t="s">
        <v>293</v>
      </c>
    </row>
    <row r="64" spans="1:14" ht="27">
      <c r="A64" s="81"/>
      <c r="B64" s="78"/>
      <c r="C64" s="78"/>
      <c r="D64" s="54" t="s">
        <v>301</v>
      </c>
      <c r="E64" s="54" t="s">
        <v>228</v>
      </c>
      <c r="F64" s="53" t="s">
        <v>290</v>
      </c>
      <c r="G64" s="53">
        <v>4</v>
      </c>
      <c r="H64" s="53">
        <f t="shared" si="3"/>
        <v>6.8</v>
      </c>
      <c r="I64" s="53">
        <v>1</v>
      </c>
      <c r="J64" s="55">
        <v>1</v>
      </c>
      <c r="K64" s="38">
        <f t="shared" si="1"/>
        <v>0</v>
      </c>
      <c r="L64" s="53">
        <f t="shared" si="2"/>
        <v>0.25</v>
      </c>
      <c r="M64" s="56" t="s">
        <v>284</v>
      </c>
      <c r="N64" s="57" t="s">
        <v>213</v>
      </c>
    </row>
    <row r="65" spans="1:14">
      <c r="A65" s="81"/>
      <c r="B65" s="78"/>
      <c r="C65" s="78"/>
      <c r="D65" s="54" t="s">
        <v>302</v>
      </c>
      <c r="E65" s="54" t="s">
        <v>229</v>
      </c>
      <c r="F65" s="53" t="s">
        <v>290</v>
      </c>
      <c r="G65" s="53">
        <v>4</v>
      </c>
      <c r="H65" s="53">
        <f t="shared" si="3"/>
        <v>6.8</v>
      </c>
      <c r="I65" s="53">
        <v>1</v>
      </c>
      <c r="J65" s="55">
        <v>1</v>
      </c>
      <c r="K65" s="38">
        <f t="shared" si="1"/>
        <v>0</v>
      </c>
      <c r="L65" s="53">
        <f t="shared" si="2"/>
        <v>0.25</v>
      </c>
      <c r="M65" s="56" t="s">
        <v>284</v>
      </c>
      <c r="N65" s="57" t="s">
        <v>213</v>
      </c>
    </row>
    <row r="66" spans="1:14">
      <c r="A66" s="81"/>
      <c r="B66" s="78"/>
      <c r="C66" s="78"/>
      <c r="D66" s="54" t="s">
        <v>303</v>
      </c>
      <c r="E66" s="54" t="s">
        <v>230</v>
      </c>
      <c r="F66" s="53" t="s">
        <v>290</v>
      </c>
      <c r="G66" s="53">
        <v>4</v>
      </c>
      <c r="H66" s="53">
        <f t="shared" si="3"/>
        <v>6.8</v>
      </c>
      <c r="I66" s="53">
        <v>1</v>
      </c>
      <c r="J66" s="55">
        <v>1</v>
      </c>
      <c r="K66" s="38">
        <f t="shared" si="1"/>
        <v>0</v>
      </c>
      <c r="L66" s="53">
        <f t="shared" si="2"/>
        <v>0.25</v>
      </c>
      <c r="M66" s="56" t="s">
        <v>284</v>
      </c>
      <c r="N66" s="57" t="s">
        <v>213</v>
      </c>
    </row>
    <row r="67" spans="1:14">
      <c r="A67" s="81"/>
      <c r="B67" s="78"/>
      <c r="C67" s="78"/>
      <c r="D67" s="54" t="s">
        <v>304</v>
      </c>
      <c r="E67" s="54" t="s">
        <v>231</v>
      </c>
      <c r="F67" s="53" t="s">
        <v>290</v>
      </c>
      <c r="G67" s="53">
        <v>4</v>
      </c>
      <c r="H67" s="53">
        <f t="shared" si="3"/>
        <v>6.8</v>
      </c>
      <c r="I67" s="53">
        <v>4</v>
      </c>
      <c r="J67" s="55">
        <v>1</v>
      </c>
      <c r="K67" s="38">
        <f t="shared" si="1"/>
        <v>3</v>
      </c>
      <c r="L67" s="53">
        <f t="shared" si="2"/>
        <v>1</v>
      </c>
      <c r="M67" s="56" t="s">
        <v>284</v>
      </c>
      <c r="N67" s="57" t="s">
        <v>293</v>
      </c>
    </row>
    <row r="68" spans="1:14">
      <c r="A68" s="81"/>
      <c r="B68" s="78"/>
      <c r="C68" s="78"/>
      <c r="D68" s="54" t="s">
        <v>305</v>
      </c>
      <c r="E68" s="54" t="s">
        <v>232</v>
      </c>
      <c r="F68" s="53" t="s">
        <v>290</v>
      </c>
      <c r="G68" s="53">
        <v>4</v>
      </c>
      <c r="H68" s="53">
        <f t="shared" si="3"/>
        <v>6.8</v>
      </c>
      <c r="I68" s="53">
        <v>4</v>
      </c>
      <c r="J68" s="55">
        <v>1</v>
      </c>
      <c r="K68" s="38">
        <f t="shared" si="1"/>
        <v>3</v>
      </c>
      <c r="L68" s="53">
        <f t="shared" si="2"/>
        <v>1</v>
      </c>
      <c r="M68" s="56" t="s">
        <v>284</v>
      </c>
      <c r="N68" s="57" t="s">
        <v>213</v>
      </c>
    </row>
    <row r="69" spans="1:14">
      <c r="A69" s="81"/>
      <c r="B69" s="78"/>
      <c r="C69" s="78"/>
      <c r="D69" s="54" t="s">
        <v>306</v>
      </c>
      <c r="E69" s="54" t="s">
        <v>233</v>
      </c>
      <c r="F69" s="53" t="s">
        <v>290</v>
      </c>
      <c r="G69" s="53">
        <v>4</v>
      </c>
      <c r="H69" s="53">
        <f t="shared" si="3"/>
        <v>6.8</v>
      </c>
      <c r="I69" s="53">
        <v>4</v>
      </c>
      <c r="J69" s="55">
        <v>0.5</v>
      </c>
      <c r="K69" s="38">
        <f t="shared" si="1"/>
        <v>3.5</v>
      </c>
      <c r="L69" s="53">
        <f t="shared" si="2"/>
        <v>1</v>
      </c>
      <c r="M69" s="56" t="s">
        <v>54</v>
      </c>
      <c r="N69" s="57" t="s">
        <v>293</v>
      </c>
    </row>
    <row r="70" spans="1:14">
      <c r="A70" s="81"/>
      <c r="B70" s="78"/>
      <c r="C70" s="78"/>
      <c r="D70" s="54" t="s">
        <v>307</v>
      </c>
      <c r="E70" s="54" t="s">
        <v>234</v>
      </c>
      <c r="F70" s="53" t="s">
        <v>290</v>
      </c>
      <c r="G70" s="53">
        <v>4</v>
      </c>
      <c r="H70" s="53">
        <f t="shared" si="3"/>
        <v>6.8</v>
      </c>
      <c r="I70" s="53">
        <v>4</v>
      </c>
      <c r="J70" s="55">
        <v>0.5</v>
      </c>
      <c r="K70" s="38">
        <f t="shared" si="1"/>
        <v>3.5</v>
      </c>
      <c r="L70" s="53">
        <f t="shared" si="2"/>
        <v>1</v>
      </c>
      <c r="M70" s="56" t="s">
        <v>284</v>
      </c>
      <c r="N70" s="57" t="s">
        <v>293</v>
      </c>
    </row>
    <row r="71" spans="1:14">
      <c r="A71" s="81"/>
      <c r="B71" s="78"/>
      <c r="C71" s="78"/>
      <c r="D71" s="54" t="s">
        <v>308</v>
      </c>
      <c r="E71" s="54" t="s">
        <v>235</v>
      </c>
      <c r="F71" s="53" t="s">
        <v>290</v>
      </c>
      <c r="G71" s="53">
        <v>4</v>
      </c>
      <c r="H71" s="53">
        <f t="shared" si="3"/>
        <v>6.8</v>
      </c>
      <c r="I71" s="53">
        <v>6</v>
      </c>
      <c r="J71" s="55">
        <v>6</v>
      </c>
      <c r="K71" s="38">
        <f t="shared" si="1"/>
        <v>0</v>
      </c>
      <c r="L71" s="53">
        <f t="shared" si="2"/>
        <v>1.5</v>
      </c>
      <c r="M71" s="56" t="s">
        <v>284</v>
      </c>
      <c r="N71" s="57" t="s">
        <v>293</v>
      </c>
    </row>
    <row r="72" spans="1:14">
      <c r="A72" s="81"/>
      <c r="B72" s="78"/>
      <c r="C72" s="78"/>
      <c r="D72" s="54" t="s">
        <v>263</v>
      </c>
      <c r="E72" s="54" t="s">
        <v>236</v>
      </c>
      <c r="F72" s="53" t="s">
        <v>256</v>
      </c>
      <c r="G72" s="53">
        <v>4</v>
      </c>
      <c r="H72" s="53">
        <f t="shared" si="3"/>
        <v>6.8</v>
      </c>
      <c r="I72" s="53">
        <v>4</v>
      </c>
      <c r="J72" s="55">
        <v>4</v>
      </c>
      <c r="K72" s="38">
        <f t="shared" si="1"/>
        <v>0</v>
      </c>
      <c r="L72" s="53">
        <f t="shared" si="2"/>
        <v>1</v>
      </c>
      <c r="M72" s="56" t="s">
        <v>54</v>
      </c>
      <c r="N72" s="57" t="s">
        <v>293</v>
      </c>
    </row>
    <row r="73" spans="1:14">
      <c r="A73" s="81"/>
      <c r="B73" s="78"/>
      <c r="C73" s="78"/>
      <c r="D73" s="66" t="s">
        <v>264</v>
      </c>
      <c r="E73" s="66" t="s">
        <v>237</v>
      </c>
      <c r="F73" s="67" t="s">
        <v>290</v>
      </c>
      <c r="G73" s="67">
        <v>4</v>
      </c>
      <c r="H73" s="67">
        <f t="shared" si="3"/>
        <v>6.8</v>
      </c>
      <c r="I73" s="67">
        <v>0</v>
      </c>
      <c r="J73" s="68">
        <v>0</v>
      </c>
      <c r="K73" s="69">
        <f t="shared" si="1"/>
        <v>0</v>
      </c>
      <c r="L73" s="67">
        <f t="shared" si="2"/>
        <v>0</v>
      </c>
      <c r="M73" s="70" t="s">
        <v>284</v>
      </c>
      <c r="N73" s="71" t="s">
        <v>309</v>
      </c>
    </row>
    <row r="74" spans="1:14">
      <c r="A74" s="81"/>
      <c r="B74" s="78"/>
      <c r="C74" s="78"/>
      <c r="D74" s="66" t="s">
        <v>265</v>
      </c>
      <c r="E74" s="66" t="s">
        <v>238</v>
      </c>
      <c r="F74" s="67" t="s">
        <v>256</v>
      </c>
      <c r="G74" s="67">
        <v>4</v>
      </c>
      <c r="H74" s="67">
        <f t="shared" si="3"/>
        <v>6.8</v>
      </c>
      <c r="I74" s="67">
        <v>0</v>
      </c>
      <c r="J74" s="68">
        <v>0</v>
      </c>
      <c r="K74" s="69">
        <f t="shared" si="1"/>
        <v>0</v>
      </c>
      <c r="L74" s="67">
        <f t="shared" si="2"/>
        <v>0</v>
      </c>
      <c r="M74" s="70" t="s">
        <v>284</v>
      </c>
      <c r="N74" s="71" t="s">
        <v>310</v>
      </c>
    </row>
    <row r="75" spans="1:14" ht="27">
      <c r="A75" s="81"/>
      <c r="B75" s="78"/>
      <c r="C75" s="78"/>
      <c r="D75" s="54" t="s">
        <v>274</v>
      </c>
      <c r="E75" s="54" t="s">
        <v>239</v>
      </c>
      <c r="F75" s="53" t="s">
        <v>290</v>
      </c>
      <c r="G75" s="53">
        <v>4</v>
      </c>
      <c r="H75" s="53">
        <f t="shared" si="3"/>
        <v>6.8</v>
      </c>
      <c r="I75" s="53">
        <v>1</v>
      </c>
      <c r="J75" s="55">
        <v>1</v>
      </c>
      <c r="K75" s="38">
        <f t="shared" si="1"/>
        <v>0</v>
      </c>
      <c r="L75" s="53">
        <f t="shared" si="2"/>
        <v>0.25</v>
      </c>
      <c r="M75" s="56" t="s">
        <v>54</v>
      </c>
      <c r="N75" s="57" t="s">
        <v>293</v>
      </c>
    </row>
    <row r="76" spans="1:14">
      <c r="A76" s="81"/>
      <c r="B76" s="78"/>
      <c r="C76" s="78"/>
      <c r="D76" s="54" t="s">
        <v>275</v>
      </c>
      <c r="E76" s="54" t="s">
        <v>240</v>
      </c>
      <c r="F76" s="53" t="s">
        <v>290</v>
      </c>
      <c r="G76" s="53">
        <v>4</v>
      </c>
      <c r="H76" s="53">
        <f t="shared" si="3"/>
        <v>6.8</v>
      </c>
      <c r="I76" s="53">
        <v>1</v>
      </c>
      <c r="J76" s="55">
        <v>1</v>
      </c>
      <c r="K76" s="38">
        <f t="shared" si="1"/>
        <v>0</v>
      </c>
      <c r="L76" s="53">
        <f t="shared" si="2"/>
        <v>0.25</v>
      </c>
      <c r="M76" s="56" t="s">
        <v>54</v>
      </c>
      <c r="N76" s="57" t="s">
        <v>213</v>
      </c>
    </row>
    <row r="77" spans="1:14" ht="27">
      <c r="A77" s="81"/>
      <c r="B77" s="78"/>
      <c r="C77" s="78"/>
      <c r="D77" s="54" t="s">
        <v>311</v>
      </c>
      <c r="E77" s="54" t="s">
        <v>241</v>
      </c>
      <c r="F77" s="53" t="s">
        <v>256</v>
      </c>
      <c r="G77" s="53">
        <v>4</v>
      </c>
      <c r="H77" s="53">
        <f t="shared" si="3"/>
        <v>6.8</v>
      </c>
      <c r="I77" s="53">
        <v>0.5</v>
      </c>
      <c r="J77" s="55">
        <v>0.5</v>
      </c>
      <c r="K77" s="38">
        <f t="shared" si="1"/>
        <v>0</v>
      </c>
      <c r="L77" s="53">
        <f t="shared" si="2"/>
        <v>0.125</v>
      </c>
      <c r="M77" s="56" t="s">
        <v>284</v>
      </c>
      <c r="N77" s="57" t="s">
        <v>213</v>
      </c>
    </row>
    <row r="78" spans="1:14" ht="27">
      <c r="A78" s="81"/>
      <c r="B78" s="78"/>
      <c r="C78" s="78"/>
      <c r="D78" s="54" t="s">
        <v>312</v>
      </c>
      <c r="E78" s="54" t="s">
        <v>242</v>
      </c>
      <c r="F78" s="53" t="s">
        <v>256</v>
      </c>
      <c r="G78" s="53">
        <v>4</v>
      </c>
      <c r="H78" s="53">
        <f t="shared" si="3"/>
        <v>6.8</v>
      </c>
      <c r="I78" s="53">
        <v>4</v>
      </c>
      <c r="J78" s="55">
        <v>0.25</v>
      </c>
      <c r="K78" s="38">
        <f t="shared" ref="K78:K97" si="4">SUM(I78,-J78)</f>
        <v>3.75</v>
      </c>
      <c r="L78" s="53">
        <f t="shared" ref="L78:L97" si="5">I78/G78</f>
        <v>1</v>
      </c>
      <c r="M78" s="56" t="s">
        <v>54</v>
      </c>
      <c r="N78" s="57" t="s">
        <v>213</v>
      </c>
    </row>
    <row r="79" spans="1:14">
      <c r="A79" s="81"/>
      <c r="B79" s="78"/>
      <c r="C79" s="78"/>
      <c r="D79" s="66" t="s">
        <v>313</v>
      </c>
      <c r="E79" s="66" t="s">
        <v>243</v>
      </c>
      <c r="F79" s="67" t="s">
        <v>256</v>
      </c>
      <c r="G79" s="67">
        <v>4</v>
      </c>
      <c r="H79" s="67">
        <f t="shared" si="3"/>
        <v>6.8</v>
      </c>
      <c r="I79" s="67">
        <v>0</v>
      </c>
      <c r="J79" s="68">
        <v>0</v>
      </c>
      <c r="K79" s="69">
        <f t="shared" si="4"/>
        <v>0</v>
      </c>
      <c r="L79" s="67">
        <f t="shared" si="5"/>
        <v>0</v>
      </c>
      <c r="M79" s="70" t="s">
        <v>54</v>
      </c>
      <c r="N79" s="71" t="s">
        <v>315</v>
      </c>
    </row>
    <row r="80" spans="1:14">
      <c r="A80" s="81"/>
      <c r="B80" s="78"/>
      <c r="C80" s="78"/>
      <c r="D80" s="54" t="s">
        <v>316</v>
      </c>
      <c r="E80" s="54" t="s">
        <v>244</v>
      </c>
      <c r="F80" s="53" t="s">
        <v>256</v>
      </c>
      <c r="G80" s="53">
        <v>4</v>
      </c>
      <c r="H80" s="53">
        <f t="shared" si="3"/>
        <v>6.8</v>
      </c>
      <c r="I80" s="53">
        <v>1</v>
      </c>
      <c r="J80" s="55">
        <v>1</v>
      </c>
      <c r="K80" s="38">
        <f t="shared" si="4"/>
        <v>0</v>
      </c>
      <c r="L80" s="53">
        <f t="shared" si="5"/>
        <v>0.25</v>
      </c>
      <c r="M80" s="56" t="s">
        <v>54</v>
      </c>
      <c r="N80" s="57" t="s">
        <v>293</v>
      </c>
    </row>
    <row r="81" spans="1:14">
      <c r="A81" s="81"/>
      <c r="B81" s="78"/>
      <c r="C81" s="78"/>
      <c r="D81" s="54" t="s">
        <v>317</v>
      </c>
      <c r="E81" s="54" t="s">
        <v>245</v>
      </c>
      <c r="F81" s="53" t="s">
        <v>290</v>
      </c>
      <c r="G81" s="53">
        <v>4</v>
      </c>
      <c r="H81" s="53">
        <f t="shared" si="3"/>
        <v>6.8</v>
      </c>
      <c r="I81" s="53">
        <v>0.25</v>
      </c>
      <c r="J81" s="55">
        <v>0.25</v>
      </c>
      <c r="K81" s="38">
        <f t="shared" si="4"/>
        <v>0</v>
      </c>
      <c r="L81" s="53">
        <f t="shared" si="5"/>
        <v>6.25E-2</v>
      </c>
      <c r="M81" s="56" t="s">
        <v>284</v>
      </c>
      <c r="N81" s="57" t="s">
        <v>293</v>
      </c>
    </row>
    <row r="82" spans="1:14">
      <c r="A82" s="81"/>
      <c r="B82" s="78"/>
      <c r="C82" s="78"/>
      <c r="D82" s="54" t="s">
        <v>318</v>
      </c>
      <c r="E82" s="54" t="s">
        <v>246</v>
      </c>
      <c r="F82" s="53" t="s">
        <v>256</v>
      </c>
      <c r="G82" s="53">
        <v>4</v>
      </c>
      <c r="H82" s="53">
        <f t="shared" si="3"/>
        <v>6.8</v>
      </c>
      <c r="I82" s="53">
        <v>4</v>
      </c>
      <c r="J82" s="55">
        <v>4</v>
      </c>
      <c r="K82" s="38">
        <f t="shared" si="4"/>
        <v>0</v>
      </c>
      <c r="L82" s="53">
        <f t="shared" si="5"/>
        <v>1</v>
      </c>
      <c r="M82" s="56" t="s">
        <v>54</v>
      </c>
      <c r="N82" s="57" t="s">
        <v>213</v>
      </c>
    </row>
    <row r="83" spans="1:14">
      <c r="A83" s="81"/>
      <c r="B83" s="78"/>
      <c r="C83" s="78"/>
      <c r="D83" s="66" t="s">
        <v>319</v>
      </c>
      <c r="E83" s="66" t="s">
        <v>247</v>
      </c>
      <c r="F83" s="67" t="s">
        <v>290</v>
      </c>
      <c r="G83" s="67">
        <v>4</v>
      </c>
      <c r="H83" s="67">
        <f t="shared" si="3"/>
        <v>6.8</v>
      </c>
      <c r="I83" s="67">
        <v>0</v>
      </c>
      <c r="J83" s="68">
        <v>0</v>
      </c>
      <c r="K83" s="69">
        <f t="shared" si="4"/>
        <v>0</v>
      </c>
      <c r="L83" s="67">
        <f t="shared" si="5"/>
        <v>0</v>
      </c>
      <c r="M83" s="70" t="s">
        <v>54</v>
      </c>
      <c r="N83" s="71" t="s">
        <v>320</v>
      </c>
    </row>
    <row r="84" spans="1:14">
      <c r="A84" s="81"/>
      <c r="B84" s="78"/>
      <c r="C84" s="78"/>
      <c r="D84" s="54" t="s">
        <v>321</v>
      </c>
      <c r="E84" s="54" t="s">
        <v>248</v>
      </c>
      <c r="F84" s="53" t="s">
        <v>256</v>
      </c>
      <c r="G84" s="53">
        <v>4</v>
      </c>
      <c r="H84" s="53">
        <f t="shared" si="3"/>
        <v>6.8</v>
      </c>
      <c r="I84" s="53">
        <v>4.5</v>
      </c>
      <c r="J84" s="55">
        <v>4.5</v>
      </c>
      <c r="K84" s="38">
        <f t="shared" si="4"/>
        <v>0</v>
      </c>
      <c r="L84" s="53">
        <f t="shared" si="5"/>
        <v>1.125</v>
      </c>
      <c r="M84" s="56" t="s">
        <v>54</v>
      </c>
      <c r="N84" s="57" t="s">
        <v>293</v>
      </c>
    </row>
    <row r="85" spans="1:14">
      <c r="A85" s="81"/>
      <c r="B85" s="78"/>
      <c r="C85" s="78"/>
      <c r="D85" s="66" t="s">
        <v>322</v>
      </c>
      <c r="E85" s="66" t="s">
        <v>249</v>
      </c>
      <c r="F85" s="67" t="s">
        <v>256</v>
      </c>
      <c r="G85" s="67">
        <v>4</v>
      </c>
      <c r="H85" s="67">
        <f t="shared" si="3"/>
        <v>6.8</v>
      </c>
      <c r="I85" s="67">
        <v>0</v>
      </c>
      <c r="J85" s="68">
        <v>0</v>
      </c>
      <c r="K85" s="69">
        <f t="shared" si="4"/>
        <v>0</v>
      </c>
      <c r="L85" s="67">
        <f t="shared" si="5"/>
        <v>0</v>
      </c>
      <c r="M85" s="70" t="s">
        <v>284</v>
      </c>
      <c r="N85" s="71" t="s">
        <v>314</v>
      </c>
    </row>
    <row r="86" spans="1:14">
      <c r="A86" s="81"/>
      <c r="B86" s="78"/>
      <c r="C86" s="78"/>
      <c r="D86" s="66" t="s">
        <v>323</v>
      </c>
      <c r="E86" s="66" t="s">
        <v>250</v>
      </c>
      <c r="F86" s="67" t="s">
        <v>256</v>
      </c>
      <c r="G86" s="67">
        <v>4</v>
      </c>
      <c r="H86" s="67">
        <f t="shared" si="3"/>
        <v>6.8</v>
      </c>
      <c r="I86" s="67">
        <v>8</v>
      </c>
      <c r="J86" s="68">
        <v>8</v>
      </c>
      <c r="K86" s="69">
        <f t="shared" si="4"/>
        <v>0</v>
      </c>
      <c r="L86" s="67">
        <f t="shared" si="5"/>
        <v>2</v>
      </c>
      <c r="M86" s="70" t="s">
        <v>54</v>
      </c>
      <c r="N86" s="71" t="s">
        <v>314</v>
      </c>
    </row>
    <row r="87" spans="1:14">
      <c r="A87" s="81"/>
      <c r="B87" s="78"/>
      <c r="C87" s="78"/>
      <c r="D87" s="66" t="s">
        <v>324</v>
      </c>
      <c r="E87" s="66" t="s">
        <v>251</v>
      </c>
      <c r="F87" s="67" t="s">
        <v>256</v>
      </c>
      <c r="G87" s="67">
        <v>4</v>
      </c>
      <c r="H87" s="67">
        <f t="shared" si="3"/>
        <v>6.8</v>
      </c>
      <c r="I87" s="67">
        <v>0</v>
      </c>
      <c r="J87" s="68">
        <v>0</v>
      </c>
      <c r="K87" s="69">
        <f t="shared" si="4"/>
        <v>0</v>
      </c>
      <c r="L87" s="67">
        <f t="shared" si="5"/>
        <v>0</v>
      </c>
      <c r="M87" s="70" t="s">
        <v>54</v>
      </c>
      <c r="N87" s="71" t="s">
        <v>314</v>
      </c>
    </row>
    <row r="88" spans="1:14">
      <c r="A88" s="81"/>
      <c r="B88" s="78"/>
      <c r="C88" s="78"/>
      <c r="D88" s="66" t="s">
        <v>325</v>
      </c>
      <c r="E88" s="66" t="s">
        <v>252</v>
      </c>
      <c r="F88" s="67" t="s">
        <v>256</v>
      </c>
      <c r="G88" s="67">
        <v>4</v>
      </c>
      <c r="H88" s="67">
        <f t="shared" si="3"/>
        <v>6.8</v>
      </c>
      <c r="I88" s="67">
        <v>0</v>
      </c>
      <c r="J88" s="68">
        <v>0</v>
      </c>
      <c r="K88" s="69">
        <f t="shared" si="4"/>
        <v>0</v>
      </c>
      <c r="L88" s="67">
        <f t="shared" si="5"/>
        <v>0</v>
      </c>
      <c r="M88" s="70" t="s">
        <v>54</v>
      </c>
      <c r="N88" s="71" t="s">
        <v>314</v>
      </c>
    </row>
    <row r="89" spans="1:14" ht="27">
      <c r="A89" s="81"/>
      <c r="B89" s="78"/>
      <c r="C89" s="78"/>
      <c r="D89" s="66" t="s">
        <v>326</v>
      </c>
      <c r="E89" s="66" t="s">
        <v>253</v>
      </c>
      <c r="F89" s="67" t="s">
        <v>256</v>
      </c>
      <c r="G89" s="67">
        <v>4</v>
      </c>
      <c r="H89" s="67">
        <f t="shared" si="3"/>
        <v>6.8</v>
      </c>
      <c r="I89" s="67">
        <v>0</v>
      </c>
      <c r="J89" s="68">
        <v>0</v>
      </c>
      <c r="K89" s="69">
        <f t="shared" si="4"/>
        <v>0</v>
      </c>
      <c r="L89" s="67">
        <f t="shared" si="5"/>
        <v>0</v>
      </c>
      <c r="M89" s="70" t="s">
        <v>54</v>
      </c>
      <c r="N89" s="71" t="s">
        <v>314</v>
      </c>
    </row>
    <row r="90" spans="1:14" ht="27">
      <c r="A90" s="81"/>
      <c r="B90" s="78"/>
      <c r="C90" s="78"/>
      <c r="D90" s="66" t="s">
        <v>327</v>
      </c>
      <c r="E90" s="66" t="s">
        <v>254</v>
      </c>
      <c r="F90" s="67" t="s">
        <v>256</v>
      </c>
      <c r="G90" s="67">
        <v>4</v>
      </c>
      <c r="H90" s="67">
        <f t="shared" si="3"/>
        <v>6.8</v>
      </c>
      <c r="I90" s="67">
        <v>0</v>
      </c>
      <c r="J90" s="68">
        <v>0</v>
      </c>
      <c r="K90" s="69">
        <f t="shared" si="4"/>
        <v>0</v>
      </c>
      <c r="L90" s="67">
        <f t="shared" si="5"/>
        <v>0</v>
      </c>
      <c r="M90" s="70" t="s">
        <v>284</v>
      </c>
      <c r="N90" s="71" t="s">
        <v>314</v>
      </c>
    </row>
    <row r="91" spans="1:14" ht="27">
      <c r="A91" s="81"/>
      <c r="B91" s="78"/>
      <c r="C91" s="78"/>
      <c r="D91" s="54" t="s">
        <v>328</v>
      </c>
      <c r="E91" s="54" t="s">
        <v>255</v>
      </c>
      <c r="F91" s="53" t="s">
        <v>256</v>
      </c>
      <c r="G91" s="53">
        <v>4</v>
      </c>
      <c r="H91" s="53">
        <f t="shared" si="3"/>
        <v>6.8</v>
      </c>
      <c r="I91" s="53">
        <v>8</v>
      </c>
      <c r="J91" s="55">
        <v>8</v>
      </c>
      <c r="K91" s="38">
        <f t="shared" si="4"/>
        <v>0</v>
      </c>
      <c r="L91" s="53">
        <f t="shared" si="5"/>
        <v>2</v>
      </c>
      <c r="M91" s="56" t="s">
        <v>54</v>
      </c>
      <c r="N91" s="57" t="s">
        <v>213</v>
      </c>
    </row>
    <row r="92" spans="1:14" ht="54">
      <c r="A92" s="81"/>
      <c r="B92" s="78"/>
      <c r="C92" s="78"/>
      <c r="D92" s="54" t="s">
        <v>329</v>
      </c>
      <c r="E92" s="54" t="s">
        <v>281</v>
      </c>
      <c r="F92" s="53" t="s">
        <v>290</v>
      </c>
      <c r="G92" s="53">
        <v>8</v>
      </c>
      <c r="H92" s="53">
        <f t="shared" si="3"/>
        <v>13.6</v>
      </c>
      <c r="I92" s="53">
        <v>8</v>
      </c>
      <c r="J92" s="55">
        <v>8</v>
      </c>
      <c r="K92" s="38">
        <f t="shared" si="4"/>
        <v>0</v>
      </c>
      <c r="L92" s="53">
        <f t="shared" si="5"/>
        <v>1</v>
      </c>
      <c r="M92" s="56" t="s">
        <v>54</v>
      </c>
      <c r="N92" s="57" t="s">
        <v>213</v>
      </c>
    </row>
    <row r="93" spans="1:14" ht="67.5">
      <c r="A93" s="81"/>
      <c r="B93" s="78"/>
      <c r="C93" s="78"/>
      <c r="D93" s="54" t="s">
        <v>330</v>
      </c>
      <c r="E93" s="54" t="s">
        <v>282</v>
      </c>
      <c r="F93" s="53" t="s">
        <v>290</v>
      </c>
      <c r="G93" s="53">
        <v>2</v>
      </c>
      <c r="H93" s="53">
        <f t="shared" si="3"/>
        <v>3.4</v>
      </c>
      <c r="I93" s="53">
        <v>3</v>
      </c>
      <c r="J93" s="55">
        <v>3</v>
      </c>
      <c r="K93" s="38">
        <f t="shared" si="4"/>
        <v>0</v>
      </c>
      <c r="L93" s="53">
        <f t="shared" si="5"/>
        <v>1.5</v>
      </c>
      <c r="M93" s="56" t="s">
        <v>284</v>
      </c>
      <c r="N93" s="57" t="s">
        <v>213</v>
      </c>
    </row>
    <row r="94" spans="1:14" ht="27">
      <c r="A94" s="81"/>
      <c r="B94" s="79"/>
      <c r="C94" s="78"/>
      <c r="D94" s="54" t="s">
        <v>280</v>
      </c>
      <c r="E94" s="54" t="s">
        <v>331</v>
      </c>
      <c r="F94" s="53" t="s">
        <v>290</v>
      </c>
      <c r="G94" s="53">
        <v>6</v>
      </c>
      <c r="H94" s="53">
        <f t="shared" si="3"/>
        <v>10.199999999999999</v>
      </c>
      <c r="I94" s="53">
        <v>6</v>
      </c>
      <c r="J94" s="55">
        <v>6</v>
      </c>
      <c r="K94" s="38">
        <f t="shared" si="4"/>
        <v>0</v>
      </c>
      <c r="L94" s="53">
        <f t="shared" si="5"/>
        <v>1</v>
      </c>
      <c r="M94" s="56" t="s">
        <v>54</v>
      </c>
      <c r="N94" s="57" t="s">
        <v>293</v>
      </c>
    </row>
    <row r="95" spans="1:14" ht="67.5">
      <c r="A95" s="81"/>
      <c r="B95" s="83" t="s">
        <v>333</v>
      </c>
      <c r="C95" s="77" t="s">
        <v>334</v>
      </c>
      <c r="D95" s="72" t="s">
        <v>335</v>
      </c>
      <c r="E95" s="73" t="s">
        <v>336</v>
      </c>
      <c r="F95" s="53" t="s">
        <v>337</v>
      </c>
      <c r="G95" s="53">
        <v>40</v>
      </c>
      <c r="H95" s="53">
        <f t="shared" si="3"/>
        <v>68</v>
      </c>
      <c r="I95" s="53">
        <v>64</v>
      </c>
      <c r="J95" s="55">
        <v>64</v>
      </c>
      <c r="K95" s="38">
        <f t="shared" si="4"/>
        <v>0</v>
      </c>
      <c r="L95" s="53">
        <f t="shared" si="5"/>
        <v>1.6</v>
      </c>
      <c r="M95" s="56" t="s">
        <v>338</v>
      </c>
      <c r="N95" s="57" t="s">
        <v>213</v>
      </c>
    </row>
    <row r="96" spans="1:14" ht="162">
      <c r="A96" s="81"/>
      <c r="B96" s="84"/>
      <c r="C96" s="78"/>
      <c r="D96" s="74" t="s">
        <v>339</v>
      </c>
      <c r="E96" s="53" t="s">
        <v>340</v>
      </c>
      <c r="F96" s="75" t="s">
        <v>341</v>
      </c>
      <c r="G96" s="53">
        <v>40</v>
      </c>
      <c r="H96" s="53">
        <f t="shared" si="3"/>
        <v>68</v>
      </c>
      <c r="I96" s="53">
        <v>64</v>
      </c>
      <c r="J96" s="55">
        <v>64</v>
      </c>
      <c r="K96" s="38">
        <f t="shared" si="4"/>
        <v>0</v>
      </c>
      <c r="L96" s="53">
        <f t="shared" si="5"/>
        <v>1.6</v>
      </c>
      <c r="M96" s="56" t="s">
        <v>54</v>
      </c>
      <c r="N96" s="57" t="s">
        <v>342</v>
      </c>
    </row>
    <row r="97" spans="1:14" ht="135">
      <c r="A97" s="81"/>
      <c r="B97" s="79"/>
      <c r="C97" s="79"/>
      <c r="D97" s="54" t="s">
        <v>343</v>
      </c>
      <c r="E97" s="76" t="s">
        <v>332</v>
      </c>
      <c r="F97" s="53" t="s">
        <v>341</v>
      </c>
      <c r="G97" s="53">
        <v>40</v>
      </c>
      <c r="H97" s="53">
        <f t="shared" si="3"/>
        <v>68</v>
      </c>
      <c r="I97" s="53">
        <v>16</v>
      </c>
      <c r="J97" s="55">
        <v>16</v>
      </c>
      <c r="K97" s="38">
        <f t="shared" si="4"/>
        <v>0</v>
      </c>
      <c r="L97" s="53">
        <f t="shared" si="5"/>
        <v>0.4</v>
      </c>
      <c r="M97" s="56" t="s">
        <v>54</v>
      </c>
      <c r="N97" s="57" t="s">
        <v>213</v>
      </c>
    </row>
    <row r="98" spans="1:14" ht="67.5">
      <c r="A98" s="81"/>
      <c r="B98" s="77" t="s">
        <v>55</v>
      </c>
      <c r="C98" s="77" t="s">
        <v>344</v>
      </c>
      <c r="D98" s="54" t="s">
        <v>203</v>
      </c>
      <c r="E98" s="54" t="s">
        <v>211</v>
      </c>
      <c r="F98" s="53" t="s">
        <v>256</v>
      </c>
      <c r="G98" s="53">
        <v>4</v>
      </c>
      <c r="H98" s="53">
        <f t="shared" si="3"/>
        <v>6.8</v>
      </c>
      <c r="I98" s="53">
        <v>26</v>
      </c>
      <c r="J98" s="55">
        <v>26</v>
      </c>
      <c r="K98" s="38">
        <f t="shared" si="0"/>
        <v>0</v>
      </c>
      <c r="L98" s="53">
        <f t="shared" ref="L98:L222" si="6">I98/G98</f>
        <v>6.5</v>
      </c>
      <c r="M98" s="56" t="s">
        <v>54</v>
      </c>
      <c r="N98" s="57" t="s">
        <v>209</v>
      </c>
    </row>
    <row r="99" spans="1:14" ht="67.5">
      <c r="A99" s="81"/>
      <c r="B99" s="78"/>
      <c r="C99" s="78"/>
      <c r="D99" s="54" t="s">
        <v>210</v>
      </c>
      <c r="E99" s="54" t="s">
        <v>212</v>
      </c>
      <c r="F99" s="53" t="s">
        <v>257</v>
      </c>
      <c r="G99" s="53">
        <v>16</v>
      </c>
      <c r="H99" s="53">
        <f t="shared" si="3"/>
        <v>27.2</v>
      </c>
      <c r="I99" s="53">
        <v>49</v>
      </c>
      <c r="J99" s="55">
        <v>49</v>
      </c>
      <c r="K99" s="38">
        <f t="shared" ref="K99:K171" si="7">SUM(I99,-J99)</f>
        <v>0</v>
      </c>
      <c r="L99" s="53">
        <f t="shared" ref="L99:L171" si="8">I99/G99</f>
        <v>3.0625</v>
      </c>
      <c r="M99" s="56" t="s">
        <v>54</v>
      </c>
      <c r="N99" s="57" t="s">
        <v>213</v>
      </c>
    </row>
    <row r="100" spans="1:14" ht="94.5">
      <c r="A100" s="81"/>
      <c r="B100" s="78"/>
      <c r="C100" s="78"/>
      <c r="D100" s="54" t="s">
        <v>361</v>
      </c>
      <c r="E100" s="54" t="s">
        <v>362</v>
      </c>
      <c r="F100" s="53" t="s">
        <v>356</v>
      </c>
      <c r="G100" s="53">
        <v>24</v>
      </c>
      <c r="H100" s="53">
        <f xml:space="preserve"> G100 * 1.7</f>
        <v>40.799999999999997</v>
      </c>
      <c r="I100" s="53">
        <v>40</v>
      </c>
      <c r="J100" s="55">
        <v>24</v>
      </c>
      <c r="K100" s="38">
        <f t="shared" si="7"/>
        <v>16</v>
      </c>
      <c r="L100" s="53">
        <f t="shared" si="8"/>
        <v>1.6666666666666667</v>
      </c>
      <c r="M100" s="56" t="s">
        <v>54</v>
      </c>
      <c r="N100" s="57" t="s">
        <v>342</v>
      </c>
    </row>
    <row r="101" spans="1:14" ht="67.5">
      <c r="A101" s="81"/>
      <c r="B101" s="78"/>
      <c r="C101" s="78"/>
      <c r="D101" s="54" t="s">
        <v>363</v>
      </c>
      <c r="E101" s="54" t="s">
        <v>364</v>
      </c>
      <c r="F101" s="53" t="s">
        <v>356</v>
      </c>
      <c r="G101" s="53">
        <v>24</v>
      </c>
      <c r="H101" s="53">
        <f t="shared" si="3"/>
        <v>40.799999999999997</v>
      </c>
      <c r="I101" s="53">
        <v>24</v>
      </c>
      <c r="J101" s="55">
        <v>24</v>
      </c>
      <c r="K101" s="53">
        <f t="shared" si="7"/>
        <v>0</v>
      </c>
      <c r="L101" s="53">
        <f t="shared" si="8"/>
        <v>1</v>
      </c>
      <c r="M101" s="56" t="s">
        <v>54</v>
      </c>
      <c r="N101" s="57" t="s">
        <v>342</v>
      </c>
    </row>
    <row r="102" spans="1:14" ht="67.5">
      <c r="A102" s="81"/>
      <c r="B102" s="78"/>
      <c r="C102" s="78"/>
      <c r="D102" s="54" t="s">
        <v>365</v>
      </c>
      <c r="E102" s="54" t="s">
        <v>366</v>
      </c>
      <c r="F102" s="53" t="s">
        <v>356</v>
      </c>
      <c r="G102" s="53">
        <v>24</v>
      </c>
      <c r="H102" s="53">
        <f t="shared" si="3"/>
        <v>40.799999999999997</v>
      </c>
      <c r="I102" s="53">
        <v>29.5</v>
      </c>
      <c r="J102" s="55">
        <v>29.5</v>
      </c>
      <c r="K102" s="38">
        <f t="shared" si="7"/>
        <v>0</v>
      </c>
      <c r="L102" s="53">
        <f t="shared" si="8"/>
        <v>1.2291666666666667</v>
      </c>
      <c r="M102" s="56" t="s">
        <v>54</v>
      </c>
      <c r="N102" s="57" t="s">
        <v>342</v>
      </c>
    </row>
    <row r="103" spans="1:14" ht="27">
      <c r="A103" s="81"/>
      <c r="B103" s="78"/>
      <c r="C103" s="78"/>
      <c r="D103" s="54" t="s">
        <v>367</v>
      </c>
      <c r="E103" s="54" t="s">
        <v>368</v>
      </c>
      <c r="F103" s="53" t="s">
        <v>356</v>
      </c>
      <c r="G103" s="53">
        <v>24</v>
      </c>
      <c r="H103" s="53">
        <f t="shared" si="3"/>
        <v>40.799999999999997</v>
      </c>
      <c r="I103" s="53">
        <v>38</v>
      </c>
      <c r="J103" s="55">
        <v>38</v>
      </c>
      <c r="K103" s="38">
        <f t="shared" si="7"/>
        <v>0</v>
      </c>
      <c r="L103" s="53">
        <f t="shared" si="8"/>
        <v>1.5833333333333333</v>
      </c>
      <c r="M103" s="56" t="s">
        <v>54</v>
      </c>
      <c r="N103" s="57" t="s">
        <v>342</v>
      </c>
    </row>
    <row r="104" spans="1:14" ht="40.5">
      <c r="A104" s="81"/>
      <c r="B104" s="78"/>
      <c r="C104" s="78"/>
      <c r="D104" s="48" t="s">
        <v>369</v>
      </c>
      <c r="E104" s="48" t="s">
        <v>370</v>
      </c>
      <c r="F104" s="36" t="s">
        <v>356</v>
      </c>
      <c r="G104" s="36">
        <v>24</v>
      </c>
      <c r="H104" s="52">
        <f xml:space="preserve"> G104 * 1.7</f>
        <v>40.799999999999997</v>
      </c>
      <c r="I104" s="36">
        <v>24</v>
      </c>
      <c r="J104" s="37">
        <v>0</v>
      </c>
      <c r="K104" s="38">
        <f t="shared" si="7"/>
        <v>24</v>
      </c>
      <c r="L104" s="39">
        <f t="shared" si="8"/>
        <v>1</v>
      </c>
      <c r="M104" s="40" t="s">
        <v>54</v>
      </c>
      <c r="N104" s="41"/>
    </row>
    <row r="105" spans="1:14" ht="54">
      <c r="A105" s="81"/>
      <c r="B105" s="78"/>
      <c r="C105" s="78"/>
      <c r="D105" s="59" t="s">
        <v>371</v>
      </c>
      <c r="E105" s="59" t="s">
        <v>372</v>
      </c>
      <c r="F105" s="58" t="s">
        <v>373</v>
      </c>
      <c r="G105" s="58">
        <v>24</v>
      </c>
      <c r="H105" s="58">
        <f xml:space="preserve"> G105 * 1.7</f>
        <v>40.799999999999997</v>
      </c>
      <c r="I105" s="58">
        <v>32</v>
      </c>
      <c r="J105" s="60">
        <v>24</v>
      </c>
      <c r="K105" s="61">
        <f t="shared" si="7"/>
        <v>8</v>
      </c>
      <c r="L105" s="58">
        <f t="shared" si="8"/>
        <v>1.3333333333333333</v>
      </c>
      <c r="M105" s="62" t="s">
        <v>374</v>
      </c>
      <c r="N105" s="63"/>
    </row>
    <row r="106" spans="1:14" ht="81">
      <c r="A106" s="81"/>
      <c r="B106" s="78"/>
      <c r="C106" s="78"/>
      <c r="D106" s="86" t="s">
        <v>349</v>
      </c>
      <c r="E106" s="86" t="s">
        <v>350</v>
      </c>
      <c r="F106" s="87" t="s">
        <v>351</v>
      </c>
      <c r="G106" s="87">
        <v>14</v>
      </c>
      <c r="H106" s="87">
        <f xml:space="preserve"> G106 * 1.7</f>
        <v>23.8</v>
      </c>
      <c r="I106" s="87">
        <v>0</v>
      </c>
      <c r="J106" s="88">
        <v>0</v>
      </c>
      <c r="K106" s="89">
        <f t="shared" si="7"/>
        <v>0</v>
      </c>
      <c r="L106" s="87">
        <f t="shared" si="8"/>
        <v>0</v>
      </c>
      <c r="M106" s="90" t="s">
        <v>352</v>
      </c>
      <c r="N106" s="91" t="s">
        <v>353</v>
      </c>
    </row>
    <row r="107" spans="1:14" ht="94.5">
      <c r="A107" s="81"/>
      <c r="B107" s="78"/>
      <c r="C107" s="78"/>
      <c r="D107" s="54" t="s">
        <v>354</v>
      </c>
      <c r="E107" s="54" t="s">
        <v>355</v>
      </c>
      <c r="F107" s="53" t="s">
        <v>356</v>
      </c>
      <c r="G107" s="53">
        <v>8</v>
      </c>
      <c r="H107" s="53">
        <f xml:space="preserve"> G107 * 1.7</f>
        <v>13.6</v>
      </c>
      <c r="I107" s="53">
        <v>8</v>
      </c>
      <c r="J107" s="55">
        <v>8</v>
      </c>
      <c r="K107" s="38">
        <f t="shared" si="7"/>
        <v>0</v>
      </c>
      <c r="L107" s="53">
        <f t="shared" si="8"/>
        <v>1</v>
      </c>
      <c r="M107" s="56" t="s">
        <v>54</v>
      </c>
      <c r="N107" s="57" t="s">
        <v>357</v>
      </c>
    </row>
    <row r="108" spans="1:14" ht="94.5">
      <c r="A108" s="81"/>
      <c r="B108" s="78"/>
      <c r="C108" s="78"/>
      <c r="D108" s="86" t="s">
        <v>358</v>
      </c>
      <c r="E108" s="86" t="s">
        <v>359</v>
      </c>
      <c r="F108" s="87" t="s">
        <v>351</v>
      </c>
      <c r="G108" s="87">
        <v>4</v>
      </c>
      <c r="H108" s="87">
        <f xml:space="preserve"> G108 * 1.7</f>
        <v>6.8</v>
      </c>
      <c r="I108" s="87">
        <v>0</v>
      </c>
      <c r="J108" s="88">
        <v>0</v>
      </c>
      <c r="K108" s="89">
        <f t="shared" ref="K108" si="9">SUM(I108,-J108)</f>
        <v>0</v>
      </c>
      <c r="L108" s="87">
        <f t="shared" ref="L108" si="10">I108/G108</f>
        <v>0</v>
      </c>
      <c r="M108" s="90" t="s">
        <v>352</v>
      </c>
      <c r="N108" s="91" t="s">
        <v>360</v>
      </c>
    </row>
    <row r="109" spans="1:14" ht="94.5">
      <c r="A109" s="81"/>
      <c r="B109" s="78"/>
      <c r="C109" s="78"/>
      <c r="D109" s="54" t="s">
        <v>345</v>
      </c>
      <c r="E109" s="54"/>
      <c r="F109" s="53" t="s">
        <v>346</v>
      </c>
      <c r="G109" s="53">
        <v>8</v>
      </c>
      <c r="H109" s="53">
        <f xml:space="preserve"> G109 * 1.7</f>
        <v>13.6</v>
      </c>
      <c r="I109" s="53">
        <v>28</v>
      </c>
      <c r="J109" s="55">
        <v>28</v>
      </c>
      <c r="K109" s="38">
        <f t="shared" ref="K109" si="11">SUM(I109,-J109)</f>
        <v>0</v>
      </c>
      <c r="L109" s="53">
        <f t="shared" ref="L109" si="12">I109/G109</f>
        <v>3.5</v>
      </c>
      <c r="M109" s="56" t="s">
        <v>347</v>
      </c>
      <c r="N109" s="57" t="s">
        <v>348</v>
      </c>
    </row>
    <row r="110" spans="1:14" ht="27">
      <c r="A110" s="81"/>
      <c r="B110" s="78"/>
      <c r="C110" s="78"/>
      <c r="D110" s="48" t="s">
        <v>95</v>
      </c>
      <c r="E110" s="48"/>
      <c r="F110" s="36" t="s">
        <v>259</v>
      </c>
      <c r="G110" s="36">
        <v>8</v>
      </c>
      <c r="H110" s="52">
        <f t="shared" si="3"/>
        <v>13.6</v>
      </c>
      <c r="I110" s="36">
        <v>40</v>
      </c>
      <c r="J110" s="37">
        <v>0</v>
      </c>
      <c r="K110" s="38">
        <f t="shared" si="7"/>
        <v>40</v>
      </c>
      <c r="L110" s="39">
        <f t="shared" si="8"/>
        <v>5</v>
      </c>
      <c r="M110" s="40" t="s">
        <v>54</v>
      </c>
      <c r="N110" s="41"/>
    </row>
    <row r="111" spans="1:14">
      <c r="A111" s="81"/>
      <c r="B111" s="78"/>
      <c r="C111" s="78"/>
      <c r="D111" s="48" t="s">
        <v>64</v>
      </c>
      <c r="E111" s="48"/>
      <c r="F111" s="36" t="s">
        <v>259</v>
      </c>
      <c r="G111" s="36">
        <v>4</v>
      </c>
      <c r="H111" s="52">
        <f t="shared" si="3"/>
        <v>6.8</v>
      </c>
      <c r="I111" s="36">
        <v>4</v>
      </c>
      <c r="J111" s="37">
        <v>0</v>
      </c>
      <c r="K111" s="38">
        <f t="shared" si="7"/>
        <v>4</v>
      </c>
      <c r="L111" s="39">
        <f t="shared" si="8"/>
        <v>1</v>
      </c>
      <c r="M111" s="40" t="s">
        <v>54</v>
      </c>
      <c r="N111" s="41"/>
    </row>
    <row r="112" spans="1:14">
      <c r="A112" s="81"/>
      <c r="B112" s="78"/>
      <c r="C112" s="78"/>
      <c r="D112" s="48" t="s">
        <v>65</v>
      </c>
      <c r="E112" s="48"/>
      <c r="F112" s="36" t="s">
        <v>259</v>
      </c>
      <c r="G112" s="36">
        <v>4</v>
      </c>
      <c r="H112" s="52">
        <f t="shared" si="3"/>
        <v>6.8</v>
      </c>
      <c r="I112" s="36">
        <v>4</v>
      </c>
      <c r="J112" s="37">
        <v>0</v>
      </c>
      <c r="K112" s="38">
        <f t="shared" si="7"/>
        <v>4</v>
      </c>
      <c r="L112" s="39">
        <f t="shared" si="8"/>
        <v>1</v>
      </c>
      <c r="M112" s="40" t="s">
        <v>54</v>
      </c>
      <c r="N112" s="41"/>
    </row>
    <row r="113" spans="1:14">
      <c r="A113" s="81"/>
      <c r="B113" s="78"/>
      <c r="C113" s="78"/>
      <c r="D113" s="48" t="s">
        <v>66</v>
      </c>
      <c r="E113" s="48"/>
      <c r="F113" s="36" t="s">
        <v>259</v>
      </c>
      <c r="G113" s="36">
        <v>4</v>
      </c>
      <c r="H113" s="52">
        <f t="shared" si="3"/>
        <v>6.8</v>
      </c>
      <c r="I113" s="36">
        <v>4</v>
      </c>
      <c r="J113" s="37">
        <v>0</v>
      </c>
      <c r="K113" s="38">
        <f t="shared" si="7"/>
        <v>4</v>
      </c>
      <c r="L113" s="39">
        <f t="shared" si="8"/>
        <v>1</v>
      </c>
      <c r="M113" s="40" t="s">
        <v>54</v>
      </c>
      <c r="N113" s="41"/>
    </row>
    <row r="114" spans="1:14">
      <c r="A114" s="81"/>
      <c r="B114" s="78"/>
      <c r="C114" s="78"/>
      <c r="D114" s="48" t="s">
        <v>67</v>
      </c>
      <c r="E114" s="48"/>
      <c r="F114" s="36" t="s">
        <v>259</v>
      </c>
      <c r="G114" s="36">
        <v>4</v>
      </c>
      <c r="H114" s="52">
        <f t="shared" si="3"/>
        <v>6.8</v>
      </c>
      <c r="I114" s="36">
        <v>4</v>
      </c>
      <c r="J114" s="37">
        <v>0</v>
      </c>
      <c r="K114" s="38">
        <f t="shared" si="7"/>
        <v>4</v>
      </c>
      <c r="L114" s="39">
        <f t="shared" si="8"/>
        <v>1</v>
      </c>
      <c r="M114" s="40" t="s">
        <v>54</v>
      </c>
      <c r="N114" s="41"/>
    </row>
    <row r="115" spans="1:14">
      <c r="A115" s="81"/>
      <c r="B115" s="78"/>
      <c r="C115" s="78"/>
      <c r="D115" s="51" t="s">
        <v>68</v>
      </c>
      <c r="E115" s="48"/>
      <c r="F115" s="36" t="s">
        <v>259</v>
      </c>
      <c r="G115" s="36">
        <v>4</v>
      </c>
      <c r="H115" s="52">
        <f t="shared" si="3"/>
        <v>6.8</v>
      </c>
      <c r="I115" s="36">
        <v>4</v>
      </c>
      <c r="J115" s="37">
        <v>0</v>
      </c>
      <c r="K115" s="38">
        <f t="shared" si="7"/>
        <v>4</v>
      </c>
      <c r="L115" s="39">
        <f t="shared" si="8"/>
        <v>1</v>
      </c>
      <c r="M115" s="40" t="s">
        <v>54</v>
      </c>
      <c r="N115" s="41"/>
    </row>
    <row r="116" spans="1:14">
      <c r="A116" s="81"/>
      <c r="B116" s="78"/>
      <c r="C116" s="78"/>
      <c r="D116" s="48" t="s">
        <v>61</v>
      </c>
      <c r="E116" s="48"/>
      <c r="F116" s="36" t="s">
        <v>259</v>
      </c>
      <c r="G116" s="36">
        <v>4</v>
      </c>
      <c r="H116" s="52">
        <f t="shared" si="3"/>
        <v>6.8</v>
      </c>
      <c r="I116" s="36">
        <v>4</v>
      </c>
      <c r="J116" s="37">
        <v>0</v>
      </c>
      <c r="K116" s="38">
        <f t="shared" si="7"/>
        <v>4</v>
      </c>
      <c r="L116" s="39">
        <f t="shared" si="8"/>
        <v>1</v>
      </c>
      <c r="M116" s="40" t="s">
        <v>54</v>
      </c>
      <c r="N116" s="41"/>
    </row>
    <row r="117" spans="1:14">
      <c r="A117" s="81"/>
      <c r="B117" s="78"/>
      <c r="C117" s="78"/>
      <c r="D117" s="48" t="s">
        <v>62</v>
      </c>
      <c r="E117" s="48"/>
      <c r="F117" s="36" t="s">
        <v>259</v>
      </c>
      <c r="G117" s="36">
        <v>4</v>
      </c>
      <c r="H117" s="52">
        <f t="shared" si="3"/>
        <v>6.8</v>
      </c>
      <c r="I117" s="36">
        <v>4</v>
      </c>
      <c r="J117" s="37">
        <v>0</v>
      </c>
      <c r="K117" s="38">
        <f t="shared" si="7"/>
        <v>4</v>
      </c>
      <c r="L117" s="39">
        <f t="shared" si="8"/>
        <v>1</v>
      </c>
      <c r="M117" s="40" t="s">
        <v>54</v>
      </c>
      <c r="N117" s="41"/>
    </row>
    <row r="118" spans="1:14">
      <c r="A118" s="81"/>
      <c r="B118" s="78"/>
      <c r="C118" s="78"/>
      <c r="D118" s="48" t="s">
        <v>63</v>
      </c>
      <c r="E118" s="48"/>
      <c r="F118" s="36" t="s">
        <v>259</v>
      </c>
      <c r="G118" s="36">
        <v>4</v>
      </c>
      <c r="H118" s="52">
        <f t="shared" si="3"/>
        <v>6.8</v>
      </c>
      <c r="I118" s="36">
        <v>4</v>
      </c>
      <c r="J118" s="37">
        <v>0</v>
      </c>
      <c r="K118" s="38">
        <f t="shared" si="7"/>
        <v>4</v>
      </c>
      <c r="L118" s="39">
        <f t="shared" si="8"/>
        <v>1</v>
      </c>
      <c r="M118" s="40" t="s">
        <v>54</v>
      </c>
      <c r="N118" s="41"/>
    </row>
    <row r="119" spans="1:14">
      <c r="A119" s="81"/>
      <c r="B119" s="78"/>
      <c r="C119" s="78"/>
      <c r="D119" s="48" t="s">
        <v>69</v>
      </c>
      <c r="E119" s="48"/>
      <c r="F119" s="36" t="s">
        <v>259</v>
      </c>
      <c r="G119" s="36">
        <v>4</v>
      </c>
      <c r="H119" s="52">
        <f t="shared" si="3"/>
        <v>6.8</v>
      </c>
      <c r="I119" s="36">
        <v>4</v>
      </c>
      <c r="J119" s="37">
        <v>0</v>
      </c>
      <c r="K119" s="38">
        <f t="shared" si="7"/>
        <v>4</v>
      </c>
      <c r="L119" s="39">
        <f t="shared" si="8"/>
        <v>1</v>
      </c>
      <c r="M119" s="40" t="s">
        <v>54</v>
      </c>
      <c r="N119" s="41"/>
    </row>
    <row r="120" spans="1:14">
      <c r="A120" s="81"/>
      <c r="B120" s="78"/>
      <c r="C120" s="78"/>
      <c r="D120" s="48" t="s">
        <v>70</v>
      </c>
      <c r="E120" s="48"/>
      <c r="F120" s="36" t="s">
        <v>259</v>
      </c>
      <c r="G120" s="36">
        <v>4</v>
      </c>
      <c r="H120" s="52">
        <f t="shared" si="3"/>
        <v>6.8</v>
      </c>
      <c r="I120" s="36">
        <v>4</v>
      </c>
      <c r="J120" s="37">
        <v>0</v>
      </c>
      <c r="K120" s="38">
        <f t="shared" si="7"/>
        <v>4</v>
      </c>
      <c r="L120" s="39">
        <f t="shared" si="8"/>
        <v>1</v>
      </c>
      <c r="M120" s="40" t="s">
        <v>54</v>
      </c>
      <c r="N120" s="41"/>
    </row>
    <row r="121" spans="1:14" ht="27">
      <c r="A121" s="81"/>
      <c r="B121" s="78"/>
      <c r="C121" s="78"/>
      <c r="D121" s="48" t="s">
        <v>71</v>
      </c>
      <c r="E121" s="48"/>
      <c r="F121" s="36" t="s">
        <v>259</v>
      </c>
      <c r="G121" s="36">
        <v>4</v>
      </c>
      <c r="H121" s="52">
        <f t="shared" si="3"/>
        <v>6.8</v>
      </c>
      <c r="I121" s="36">
        <v>4</v>
      </c>
      <c r="J121" s="37">
        <v>0</v>
      </c>
      <c r="K121" s="38">
        <f t="shared" si="7"/>
        <v>4</v>
      </c>
      <c r="L121" s="39">
        <f t="shared" si="8"/>
        <v>1</v>
      </c>
      <c r="M121" s="40" t="s">
        <v>54</v>
      </c>
      <c r="N121" s="41"/>
    </row>
    <row r="122" spans="1:14">
      <c r="A122" s="81"/>
      <c r="B122" s="78"/>
      <c r="C122" s="78"/>
      <c r="D122" s="48" t="s">
        <v>72</v>
      </c>
      <c r="E122" s="48"/>
      <c r="F122" s="36" t="s">
        <v>259</v>
      </c>
      <c r="G122" s="36">
        <v>4</v>
      </c>
      <c r="H122" s="52">
        <f t="shared" si="3"/>
        <v>6.8</v>
      </c>
      <c r="I122" s="36">
        <v>4</v>
      </c>
      <c r="J122" s="37">
        <v>0</v>
      </c>
      <c r="K122" s="38">
        <f t="shared" si="7"/>
        <v>4</v>
      </c>
      <c r="L122" s="39">
        <f t="shared" si="8"/>
        <v>1</v>
      </c>
      <c r="M122" s="40" t="s">
        <v>54</v>
      </c>
      <c r="N122" s="41"/>
    </row>
    <row r="123" spans="1:14">
      <c r="A123" s="81"/>
      <c r="B123" s="78"/>
      <c r="C123" s="78"/>
      <c r="D123" s="48" t="s">
        <v>73</v>
      </c>
      <c r="E123" s="48"/>
      <c r="F123" s="36" t="s">
        <v>259</v>
      </c>
      <c r="G123" s="36">
        <v>4</v>
      </c>
      <c r="H123" s="52">
        <f t="shared" si="3"/>
        <v>6.8</v>
      </c>
      <c r="I123" s="36">
        <v>4</v>
      </c>
      <c r="J123" s="37">
        <v>0</v>
      </c>
      <c r="K123" s="38">
        <f t="shared" si="7"/>
        <v>4</v>
      </c>
      <c r="L123" s="39">
        <f t="shared" si="8"/>
        <v>1</v>
      </c>
      <c r="M123" s="40" t="s">
        <v>54</v>
      </c>
      <c r="N123" s="41"/>
    </row>
    <row r="124" spans="1:14">
      <c r="A124" s="81"/>
      <c r="B124" s="78"/>
      <c r="C124" s="78"/>
      <c r="D124" s="48" t="s">
        <v>74</v>
      </c>
      <c r="E124" s="48"/>
      <c r="F124" s="36" t="s">
        <v>259</v>
      </c>
      <c r="G124" s="36">
        <v>4</v>
      </c>
      <c r="H124" s="52">
        <f t="shared" si="3"/>
        <v>6.8</v>
      </c>
      <c r="I124" s="36">
        <v>4</v>
      </c>
      <c r="J124" s="37">
        <v>0</v>
      </c>
      <c r="K124" s="38">
        <f t="shared" si="7"/>
        <v>4</v>
      </c>
      <c r="L124" s="39">
        <f t="shared" si="8"/>
        <v>1</v>
      </c>
      <c r="M124" s="40" t="s">
        <v>54</v>
      </c>
      <c r="N124" s="41"/>
    </row>
    <row r="125" spans="1:14">
      <c r="A125" s="81"/>
      <c r="B125" s="78"/>
      <c r="C125" s="78"/>
      <c r="D125" s="48" t="s">
        <v>75</v>
      </c>
      <c r="E125" s="48"/>
      <c r="F125" s="36" t="s">
        <v>259</v>
      </c>
      <c r="G125" s="36">
        <v>4</v>
      </c>
      <c r="H125" s="52">
        <f t="shared" si="3"/>
        <v>6.8</v>
      </c>
      <c r="I125" s="36">
        <v>4</v>
      </c>
      <c r="J125" s="37">
        <v>0</v>
      </c>
      <c r="K125" s="38">
        <f t="shared" si="7"/>
        <v>4</v>
      </c>
      <c r="L125" s="39">
        <f t="shared" si="8"/>
        <v>1</v>
      </c>
      <c r="M125" s="40" t="s">
        <v>54</v>
      </c>
      <c r="N125" s="41"/>
    </row>
    <row r="126" spans="1:14">
      <c r="A126" s="81"/>
      <c r="B126" s="78"/>
      <c r="C126" s="78"/>
      <c r="D126" s="48" t="s">
        <v>76</v>
      </c>
      <c r="E126" s="48"/>
      <c r="F126" s="36" t="s">
        <v>259</v>
      </c>
      <c r="G126" s="36">
        <v>4</v>
      </c>
      <c r="H126" s="52">
        <f t="shared" si="3"/>
        <v>6.8</v>
      </c>
      <c r="I126" s="36">
        <v>4</v>
      </c>
      <c r="J126" s="37">
        <v>0</v>
      </c>
      <c r="K126" s="38">
        <f t="shared" si="7"/>
        <v>4</v>
      </c>
      <c r="L126" s="39">
        <f t="shared" si="8"/>
        <v>1</v>
      </c>
      <c r="M126" s="40" t="s">
        <v>54</v>
      </c>
      <c r="N126" s="41"/>
    </row>
    <row r="127" spans="1:14">
      <c r="A127" s="81"/>
      <c r="B127" s="78"/>
      <c r="C127" s="78"/>
      <c r="D127" s="48" t="s">
        <v>77</v>
      </c>
      <c r="E127" s="48"/>
      <c r="F127" s="36" t="s">
        <v>259</v>
      </c>
      <c r="G127" s="36">
        <v>4</v>
      </c>
      <c r="H127" s="52">
        <f t="shared" si="3"/>
        <v>6.8</v>
      </c>
      <c r="I127" s="36">
        <v>4</v>
      </c>
      <c r="J127" s="37">
        <v>0</v>
      </c>
      <c r="K127" s="38">
        <f t="shared" si="7"/>
        <v>4</v>
      </c>
      <c r="L127" s="39">
        <f t="shared" si="8"/>
        <v>1</v>
      </c>
      <c r="M127" s="40" t="s">
        <v>54</v>
      </c>
      <c r="N127" s="41"/>
    </row>
    <row r="128" spans="1:14">
      <c r="A128" s="81"/>
      <c r="B128" s="78"/>
      <c r="C128" s="78"/>
      <c r="D128" s="48" t="s">
        <v>78</v>
      </c>
      <c r="E128" s="48"/>
      <c r="F128" s="36" t="s">
        <v>259</v>
      </c>
      <c r="G128" s="36">
        <v>4</v>
      </c>
      <c r="H128" s="52">
        <f t="shared" si="3"/>
        <v>6.8</v>
      </c>
      <c r="I128" s="36">
        <v>4</v>
      </c>
      <c r="J128" s="37">
        <v>0</v>
      </c>
      <c r="K128" s="38">
        <f t="shared" si="7"/>
        <v>4</v>
      </c>
      <c r="L128" s="39">
        <f t="shared" si="8"/>
        <v>1</v>
      </c>
      <c r="M128" s="40" t="s">
        <v>54</v>
      </c>
      <c r="N128" s="41"/>
    </row>
    <row r="129" spans="1:14">
      <c r="A129" s="81"/>
      <c r="B129" s="78"/>
      <c r="C129" s="78"/>
      <c r="D129" s="48" t="s">
        <v>266</v>
      </c>
      <c r="E129" s="48"/>
      <c r="F129" s="36" t="s">
        <v>259</v>
      </c>
      <c r="G129" s="36">
        <v>4</v>
      </c>
      <c r="H129" s="52">
        <f t="shared" si="3"/>
        <v>6.8</v>
      </c>
      <c r="I129" s="36">
        <v>4</v>
      </c>
      <c r="J129" s="37">
        <v>0</v>
      </c>
      <c r="K129" s="38">
        <f t="shared" si="7"/>
        <v>4</v>
      </c>
      <c r="L129" s="39">
        <f t="shared" si="8"/>
        <v>1</v>
      </c>
      <c r="M129" s="40" t="s">
        <v>54</v>
      </c>
      <c r="N129" s="41"/>
    </row>
    <row r="130" spans="1:14">
      <c r="A130" s="81"/>
      <c r="B130" s="78"/>
      <c r="C130" s="78"/>
      <c r="D130" s="48" t="s">
        <v>267</v>
      </c>
      <c r="E130" s="48"/>
      <c r="F130" s="36" t="s">
        <v>259</v>
      </c>
      <c r="G130" s="36">
        <v>4</v>
      </c>
      <c r="H130" s="52">
        <f t="shared" si="3"/>
        <v>6.8</v>
      </c>
      <c r="I130" s="36">
        <v>4</v>
      </c>
      <c r="J130" s="37">
        <v>0</v>
      </c>
      <c r="K130" s="38">
        <f t="shared" si="7"/>
        <v>4</v>
      </c>
      <c r="L130" s="39">
        <f t="shared" si="8"/>
        <v>1</v>
      </c>
      <c r="M130" s="40" t="s">
        <v>54</v>
      </c>
      <c r="N130" s="41"/>
    </row>
    <row r="131" spans="1:14">
      <c r="A131" s="81"/>
      <c r="B131" s="78"/>
      <c r="C131" s="78"/>
      <c r="D131" s="48" t="s">
        <v>268</v>
      </c>
      <c r="E131" s="48"/>
      <c r="F131" s="36" t="s">
        <v>259</v>
      </c>
      <c r="G131" s="36">
        <v>4</v>
      </c>
      <c r="H131" s="52">
        <f t="shared" si="3"/>
        <v>6.8</v>
      </c>
      <c r="I131" s="36">
        <v>4</v>
      </c>
      <c r="J131" s="37">
        <v>0</v>
      </c>
      <c r="K131" s="38">
        <f t="shared" si="7"/>
        <v>4</v>
      </c>
      <c r="L131" s="39">
        <f t="shared" si="8"/>
        <v>1</v>
      </c>
      <c r="M131" s="40" t="s">
        <v>54</v>
      </c>
      <c r="N131" s="41"/>
    </row>
    <row r="132" spans="1:14" ht="27">
      <c r="A132" s="81"/>
      <c r="B132" s="78"/>
      <c r="C132" s="78"/>
      <c r="D132" s="48" t="s">
        <v>276</v>
      </c>
      <c r="E132" s="48"/>
      <c r="F132" s="36" t="s">
        <v>259</v>
      </c>
      <c r="G132" s="36">
        <v>4</v>
      </c>
      <c r="H132" s="52">
        <f t="shared" ref="H132:H195" si="13" xml:space="preserve"> G132 * 1.7</f>
        <v>6.8</v>
      </c>
      <c r="I132" s="36">
        <v>4</v>
      </c>
      <c r="J132" s="37">
        <v>0</v>
      </c>
      <c r="K132" s="38">
        <f t="shared" si="7"/>
        <v>4</v>
      </c>
      <c r="L132" s="39">
        <f t="shared" si="8"/>
        <v>1</v>
      </c>
      <c r="M132" s="40" t="s">
        <v>54</v>
      </c>
      <c r="N132" s="41"/>
    </row>
    <row r="133" spans="1:14">
      <c r="A133" s="81"/>
      <c r="B133" s="78"/>
      <c r="C133" s="78"/>
      <c r="D133" s="48" t="s">
        <v>277</v>
      </c>
      <c r="E133" s="48"/>
      <c r="F133" s="36" t="s">
        <v>259</v>
      </c>
      <c r="G133" s="36">
        <v>4</v>
      </c>
      <c r="H133" s="52">
        <f t="shared" si="13"/>
        <v>6.8</v>
      </c>
      <c r="I133" s="36">
        <v>4</v>
      </c>
      <c r="J133" s="37">
        <v>0</v>
      </c>
      <c r="K133" s="38">
        <f t="shared" si="7"/>
        <v>4</v>
      </c>
      <c r="L133" s="39">
        <f t="shared" si="8"/>
        <v>1</v>
      </c>
      <c r="M133" s="40" t="s">
        <v>54</v>
      </c>
      <c r="N133" s="41"/>
    </row>
    <row r="134" spans="1:14" ht="27">
      <c r="A134" s="81"/>
      <c r="B134" s="78"/>
      <c r="C134" s="78"/>
      <c r="D134" s="48" t="s">
        <v>79</v>
      </c>
      <c r="E134" s="48"/>
      <c r="F134" s="36" t="s">
        <v>259</v>
      </c>
      <c r="G134" s="36">
        <v>4</v>
      </c>
      <c r="H134" s="52">
        <f t="shared" si="13"/>
        <v>6.8</v>
      </c>
      <c r="I134" s="36">
        <v>4</v>
      </c>
      <c r="J134" s="37">
        <v>0</v>
      </c>
      <c r="K134" s="38">
        <f t="shared" si="7"/>
        <v>4</v>
      </c>
      <c r="L134" s="39">
        <f t="shared" si="8"/>
        <v>1</v>
      </c>
      <c r="M134" s="40" t="s">
        <v>54</v>
      </c>
      <c r="N134" s="41"/>
    </row>
    <row r="135" spans="1:14" ht="27">
      <c r="A135" s="81"/>
      <c r="B135" s="78"/>
      <c r="C135" s="78"/>
      <c r="D135" s="48" t="s">
        <v>80</v>
      </c>
      <c r="E135" s="48"/>
      <c r="F135" s="36" t="s">
        <v>259</v>
      </c>
      <c r="G135" s="36">
        <v>4</v>
      </c>
      <c r="H135" s="52">
        <f t="shared" si="13"/>
        <v>6.8</v>
      </c>
      <c r="I135" s="36">
        <v>4</v>
      </c>
      <c r="J135" s="37">
        <v>0</v>
      </c>
      <c r="K135" s="38">
        <f t="shared" si="7"/>
        <v>4</v>
      </c>
      <c r="L135" s="39">
        <f t="shared" si="8"/>
        <v>1</v>
      </c>
      <c r="M135" s="40" t="s">
        <v>54</v>
      </c>
      <c r="N135" s="41"/>
    </row>
    <row r="136" spans="1:14">
      <c r="A136" s="81"/>
      <c r="B136" s="78"/>
      <c r="C136" s="78"/>
      <c r="D136" s="48" t="s">
        <v>81</v>
      </c>
      <c r="E136" s="48"/>
      <c r="F136" s="36" t="s">
        <v>259</v>
      </c>
      <c r="G136" s="36">
        <v>4</v>
      </c>
      <c r="H136" s="52">
        <f t="shared" si="13"/>
        <v>6.8</v>
      </c>
      <c r="I136" s="36">
        <v>4</v>
      </c>
      <c r="J136" s="37">
        <v>0</v>
      </c>
      <c r="K136" s="38">
        <f t="shared" si="7"/>
        <v>4</v>
      </c>
      <c r="L136" s="39">
        <f t="shared" si="8"/>
        <v>1</v>
      </c>
      <c r="M136" s="40" t="s">
        <v>54</v>
      </c>
      <c r="N136" s="41"/>
    </row>
    <row r="137" spans="1:14">
      <c r="A137" s="81"/>
      <c r="B137" s="78"/>
      <c r="C137" s="78"/>
      <c r="D137" s="48" t="s">
        <v>82</v>
      </c>
      <c r="E137" s="48"/>
      <c r="F137" s="36" t="s">
        <v>259</v>
      </c>
      <c r="G137" s="36">
        <v>4</v>
      </c>
      <c r="H137" s="52">
        <f t="shared" si="13"/>
        <v>6.8</v>
      </c>
      <c r="I137" s="36">
        <v>4</v>
      </c>
      <c r="J137" s="37">
        <v>0</v>
      </c>
      <c r="K137" s="38">
        <f t="shared" si="7"/>
        <v>4</v>
      </c>
      <c r="L137" s="39">
        <f t="shared" si="8"/>
        <v>1</v>
      </c>
      <c r="M137" s="40" t="s">
        <v>54</v>
      </c>
      <c r="N137" s="41"/>
    </row>
    <row r="138" spans="1:14">
      <c r="A138" s="81"/>
      <c r="B138" s="78"/>
      <c r="C138" s="78"/>
      <c r="D138" s="48" t="s">
        <v>83</v>
      </c>
      <c r="E138" s="48"/>
      <c r="F138" s="36" t="s">
        <v>259</v>
      </c>
      <c r="G138" s="36">
        <v>4</v>
      </c>
      <c r="H138" s="52">
        <f t="shared" si="13"/>
        <v>6.8</v>
      </c>
      <c r="I138" s="36">
        <v>4</v>
      </c>
      <c r="J138" s="37">
        <v>0</v>
      </c>
      <c r="K138" s="38">
        <f t="shared" si="7"/>
        <v>4</v>
      </c>
      <c r="L138" s="39">
        <f t="shared" si="8"/>
        <v>1</v>
      </c>
      <c r="M138" s="40" t="s">
        <v>54</v>
      </c>
      <c r="N138" s="41"/>
    </row>
    <row r="139" spans="1:14">
      <c r="A139" s="81"/>
      <c r="B139" s="78"/>
      <c r="C139" s="78"/>
      <c r="D139" s="48" t="s">
        <v>84</v>
      </c>
      <c r="E139" s="48"/>
      <c r="F139" s="36" t="s">
        <v>259</v>
      </c>
      <c r="G139" s="36">
        <v>4</v>
      </c>
      <c r="H139" s="52">
        <f t="shared" si="13"/>
        <v>6.8</v>
      </c>
      <c r="I139" s="36">
        <v>4</v>
      </c>
      <c r="J139" s="37">
        <v>0</v>
      </c>
      <c r="K139" s="38">
        <f t="shared" si="7"/>
        <v>4</v>
      </c>
      <c r="L139" s="39">
        <f t="shared" si="8"/>
        <v>1</v>
      </c>
      <c r="M139" s="40" t="s">
        <v>54</v>
      </c>
      <c r="N139" s="41"/>
    </row>
    <row r="140" spans="1:14">
      <c r="A140" s="81"/>
      <c r="B140" s="78"/>
      <c r="C140" s="78"/>
      <c r="D140" s="48" t="s">
        <v>85</v>
      </c>
      <c r="E140" s="48"/>
      <c r="F140" s="36" t="s">
        <v>259</v>
      </c>
      <c r="G140" s="36">
        <v>4</v>
      </c>
      <c r="H140" s="52">
        <f t="shared" si="13"/>
        <v>6.8</v>
      </c>
      <c r="I140" s="36">
        <v>4</v>
      </c>
      <c r="J140" s="37">
        <v>0</v>
      </c>
      <c r="K140" s="38">
        <f t="shared" si="7"/>
        <v>4</v>
      </c>
      <c r="L140" s="39">
        <f t="shared" si="8"/>
        <v>1</v>
      </c>
      <c r="M140" s="40" t="s">
        <v>54</v>
      </c>
      <c r="N140" s="41"/>
    </row>
    <row r="141" spans="1:14">
      <c r="A141" s="81"/>
      <c r="B141" s="78"/>
      <c r="C141" s="78"/>
      <c r="D141" s="48" t="s">
        <v>86</v>
      </c>
      <c r="E141" s="48"/>
      <c r="F141" s="36" t="s">
        <v>259</v>
      </c>
      <c r="G141" s="36">
        <v>4</v>
      </c>
      <c r="H141" s="52">
        <f t="shared" si="13"/>
        <v>6.8</v>
      </c>
      <c r="I141" s="36">
        <v>4</v>
      </c>
      <c r="J141" s="37">
        <v>0</v>
      </c>
      <c r="K141" s="38">
        <f t="shared" si="7"/>
        <v>4</v>
      </c>
      <c r="L141" s="39">
        <f t="shared" si="8"/>
        <v>1</v>
      </c>
      <c r="M141" s="40" t="s">
        <v>54</v>
      </c>
      <c r="N141" s="41"/>
    </row>
    <row r="142" spans="1:14">
      <c r="A142" s="81"/>
      <c r="B142" s="78"/>
      <c r="C142" s="78"/>
      <c r="D142" s="48" t="s">
        <v>87</v>
      </c>
      <c r="E142" s="48"/>
      <c r="F142" s="36" t="s">
        <v>259</v>
      </c>
      <c r="G142" s="36">
        <v>4</v>
      </c>
      <c r="H142" s="52">
        <f t="shared" si="13"/>
        <v>6.8</v>
      </c>
      <c r="I142" s="36">
        <v>4</v>
      </c>
      <c r="J142" s="37">
        <v>0</v>
      </c>
      <c r="K142" s="38">
        <f t="shared" si="7"/>
        <v>4</v>
      </c>
      <c r="L142" s="39">
        <f t="shared" si="8"/>
        <v>1</v>
      </c>
      <c r="M142" s="40" t="s">
        <v>54</v>
      </c>
      <c r="N142" s="41"/>
    </row>
    <row r="143" spans="1:14">
      <c r="A143" s="81"/>
      <c r="B143" s="78"/>
      <c r="C143" s="78"/>
      <c r="D143" s="48" t="s">
        <v>88</v>
      </c>
      <c r="E143" s="48"/>
      <c r="F143" s="36" t="s">
        <v>259</v>
      </c>
      <c r="G143" s="36">
        <v>4</v>
      </c>
      <c r="H143" s="52">
        <f t="shared" si="13"/>
        <v>6.8</v>
      </c>
      <c r="I143" s="36">
        <v>4</v>
      </c>
      <c r="J143" s="37">
        <v>0</v>
      </c>
      <c r="K143" s="38">
        <f t="shared" si="7"/>
        <v>4</v>
      </c>
      <c r="L143" s="39">
        <f t="shared" si="8"/>
        <v>1</v>
      </c>
      <c r="M143" s="40" t="s">
        <v>54</v>
      </c>
      <c r="N143" s="41"/>
    </row>
    <row r="144" spans="1:14">
      <c r="A144" s="81"/>
      <c r="B144" s="78"/>
      <c r="C144" s="78"/>
      <c r="D144" s="48" t="s">
        <v>89</v>
      </c>
      <c r="E144" s="48"/>
      <c r="F144" s="36" t="s">
        <v>259</v>
      </c>
      <c r="G144" s="36">
        <v>4</v>
      </c>
      <c r="H144" s="52">
        <f t="shared" si="13"/>
        <v>6.8</v>
      </c>
      <c r="I144" s="36">
        <v>4</v>
      </c>
      <c r="J144" s="37">
        <v>0</v>
      </c>
      <c r="K144" s="38">
        <f t="shared" si="7"/>
        <v>4</v>
      </c>
      <c r="L144" s="39">
        <f t="shared" si="8"/>
        <v>1</v>
      </c>
      <c r="M144" s="40" t="s">
        <v>54</v>
      </c>
      <c r="N144" s="41"/>
    </row>
    <row r="145" spans="1:14">
      <c r="A145" s="81"/>
      <c r="B145" s="78"/>
      <c r="C145" s="78"/>
      <c r="D145" s="48" t="s">
        <v>90</v>
      </c>
      <c r="E145" s="48"/>
      <c r="F145" s="36" t="s">
        <v>259</v>
      </c>
      <c r="G145" s="36">
        <v>4</v>
      </c>
      <c r="H145" s="52">
        <f t="shared" si="13"/>
        <v>6.8</v>
      </c>
      <c r="I145" s="36">
        <v>4</v>
      </c>
      <c r="J145" s="37">
        <v>0</v>
      </c>
      <c r="K145" s="38">
        <f t="shared" si="7"/>
        <v>4</v>
      </c>
      <c r="L145" s="39">
        <f t="shared" si="8"/>
        <v>1</v>
      </c>
      <c r="M145" s="40" t="s">
        <v>54</v>
      </c>
      <c r="N145" s="41"/>
    </row>
    <row r="146" spans="1:14" ht="27">
      <c r="A146" s="81"/>
      <c r="B146" s="78"/>
      <c r="C146" s="78"/>
      <c r="D146" s="48" t="s">
        <v>91</v>
      </c>
      <c r="E146" s="48"/>
      <c r="F146" s="36" t="s">
        <v>259</v>
      </c>
      <c r="G146" s="36">
        <v>4</v>
      </c>
      <c r="H146" s="52">
        <f t="shared" si="13"/>
        <v>6.8</v>
      </c>
      <c r="I146" s="36">
        <v>4</v>
      </c>
      <c r="J146" s="37">
        <v>0</v>
      </c>
      <c r="K146" s="38">
        <f t="shared" si="7"/>
        <v>4</v>
      </c>
      <c r="L146" s="39">
        <f t="shared" si="8"/>
        <v>1</v>
      </c>
      <c r="M146" s="40" t="s">
        <v>54</v>
      </c>
      <c r="N146" s="41"/>
    </row>
    <row r="147" spans="1:14" ht="27">
      <c r="A147" s="81"/>
      <c r="B147" s="78"/>
      <c r="C147" s="78"/>
      <c r="D147" s="48" t="s">
        <v>92</v>
      </c>
      <c r="E147" s="48"/>
      <c r="F147" s="36" t="s">
        <v>259</v>
      </c>
      <c r="G147" s="36">
        <v>4</v>
      </c>
      <c r="H147" s="52">
        <f t="shared" si="13"/>
        <v>6.8</v>
      </c>
      <c r="I147" s="36">
        <v>4</v>
      </c>
      <c r="J147" s="37">
        <v>0</v>
      </c>
      <c r="K147" s="38">
        <f t="shared" si="7"/>
        <v>4</v>
      </c>
      <c r="L147" s="39">
        <f t="shared" si="8"/>
        <v>1</v>
      </c>
      <c r="M147" s="40" t="s">
        <v>54</v>
      </c>
      <c r="N147" s="41"/>
    </row>
    <row r="148" spans="1:14" ht="27">
      <c r="A148" s="81"/>
      <c r="B148" s="79"/>
      <c r="C148" s="79"/>
      <c r="D148" s="48" t="s">
        <v>93</v>
      </c>
      <c r="E148" s="48"/>
      <c r="F148" s="36" t="s">
        <v>259</v>
      </c>
      <c r="G148" s="36">
        <v>4</v>
      </c>
      <c r="H148" s="52">
        <f t="shared" si="13"/>
        <v>6.8</v>
      </c>
      <c r="I148" s="36">
        <v>4</v>
      </c>
      <c r="J148" s="37">
        <v>0</v>
      </c>
      <c r="K148" s="38">
        <f t="shared" si="7"/>
        <v>4</v>
      </c>
      <c r="L148" s="39">
        <f t="shared" si="8"/>
        <v>1</v>
      </c>
      <c r="M148" s="40" t="s">
        <v>54</v>
      </c>
      <c r="N148" s="41"/>
    </row>
    <row r="149" spans="1:14">
      <c r="A149" s="81"/>
      <c r="B149" s="77" t="s">
        <v>94</v>
      </c>
      <c r="C149" s="77" t="s">
        <v>216</v>
      </c>
      <c r="D149" s="48" t="s">
        <v>162</v>
      </c>
      <c r="E149" s="48"/>
      <c r="F149" s="36" t="s">
        <v>259</v>
      </c>
      <c r="G149" s="36">
        <v>4</v>
      </c>
      <c r="H149" s="52">
        <f t="shared" si="13"/>
        <v>6.8</v>
      </c>
      <c r="I149" s="36">
        <v>4</v>
      </c>
      <c r="J149" s="37">
        <v>0</v>
      </c>
      <c r="K149" s="38">
        <f t="shared" si="7"/>
        <v>4</v>
      </c>
      <c r="L149" s="39">
        <f t="shared" si="8"/>
        <v>1</v>
      </c>
      <c r="M149" s="40" t="s">
        <v>54</v>
      </c>
      <c r="N149" s="41"/>
    </row>
    <row r="150" spans="1:14">
      <c r="A150" s="81"/>
      <c r="B150" s="78"/>
      <c r="C150" s="78"/>
      <c r="D150" s="48" t="s">
        <v>163</v>
      </c>
      <c r="E150" s="48"/>
      <c r="F150" s="36" t="s">
        <v>259</v>
      </c>
      <c r="G150" s="36">
        <v>16</v>
      </c>
      <c r="H150" s="52">
        <f t="shared" si="13"/>
        <v>27.2</v>
      </c>
      <c r="I150" s="36">
        <v>16</v>
      </c>
      <c r="J150" s="37">
        <v>0</v>
      </c>
      <c r="K150" s="38">
        <f t="shared" si="7"/>
        <v>16</v>
      </c>
      <c r="L150" s="39">
        <f t="shared" si="8"/>
        <v>1</v>
      </c>
      <c r="M150" s="40" t="s">
        <v>54</v>
      </c>
      <c r="N150" s="41"/>
    </row>
    <row r="151" spans="1:14" ht="27">
      <c r="A151" s="81"/>
      <c r="B151" s="79"/>
      <c r="C151" s="79"/>
      <c r="D151" s="48" t="s">
        <v>164</v>
      </c>
      <c r="E151" s="48"/>
      <c r="F151" s="36" t="s">
        <v>259</v>
      </c>
      <c r="G151" s="36">
        <v>16</v>
      </c>
      <c r="H151" s="52">
        <f t="shared" si="13"/>
        <v>27.2</v>
      </c>
      <c r="I151" s="36">
        <v>16</v>
      </c>
      <c r="J151" s="37">
        <v>0</v>
      </c>
      <c r="K151" s="38">
        <f t="shared" si="7"/>
        <v>16</v>
      </c>
      <c r="L151" s="39">
        <f t="shared" si="8"/>
        <v>1</v>
      </c>
      <c r="M151" s="40" t="s">
        <v>54</v>
      </c>
      <c r="N151" s="41"/>
    </row>
    <row r="152" spans="1:14">
      <c r="A152" s="81"/>
      <c r="B152" s="77" t="s">
        <v>103</v>
      </c>
      <c r="C152" s="77" t="s">
        <v>217</v>
      </c>
      <c r="D152" s="48" t="s">
        <v>165</v>
      </c>
      <c r="E152" s="48"/>
      <c r="F152" s="36" t="s">
        <v>259</v>
      </c>
      <c r="G152" s="36">
        <v>16</v>
      </c>
      <c r="H152" s="52">
        <f t="shared" si="13"/>
        <v>27.2</v>
      </c>
      <c r="I152" s="36">
        <v>16</v>
      </c>
      <c r="J152" s="37">
        <v>0</v>
      </c>
      <c r="K152" s="38">
        <f t="shared" si="7"/>
        <v>16</v>
      </c>
      <c r="L152" s="39">
        <f t="shared" si="8"/>
        <v>1</v>
      </c>
      <c r="M152" s="40" t="s">
        <v>54</v>
      </c>
      <c r="N152" s="41"/>
    </row>
    <row r="153" spans="1:14" ht="27">
      <c r="A153" s="81"/>
      <c r="B153" s="78"/>
      <c r="C153" s="78"/>
      <c r="D153" s="48" t="s">
        <v>104</v>
      </c>
      <c r="E153" s="48"/>
      <c r="F153" s="36" t="s">
        <v>259</v>
      </c>
      <c r="G153" s="36">
        <v>8</v>
      </c>
      <c r="H153" s="52">
        <f t="shared" si="13"/>
        <v>13.6</v>
      </c>
      <c r="I153" s="36">
        <v>8</v>
      </c>
      <c r="J153" s="37">
        <v>0</v>
      </c>
      <c r="K153" s="38">
        <f t="shared" si="7"/>
        <v>8</v>
      </c>
      <c r="L153" s="39">
        <f t="shared" si="8"/>
        <v>1</v>
      </c>
      <c r="M153" s="40" t="s">
        <v>54</v>
      </c>
      <c r="N153" s="41"/>
    </row>
    <row r="154" spans="1:14" ht="40.5">
      <c r="A154" s="81"/>
      <c r="B154" s="79"/>
      <c r="C154" s="79"/>
      <c r="D154" s="48" t="s">
        <v>105</v>
      </c>
      <c r="E154" s="48"/>
      <c r="F154" s="36" t="s">
        <v>259</v>
      </c>
      <c r="G154" s="36">
        <v>8</v>
      </c>
      <c r="H154" s="52">
        <f t="shared" si="13"/>
        <v>13.6</v>
      </c>
      <c r="I154" s="36">
        <v>8</v>
      </c>
      <c r="J154" s="37">
        <v>0</v>
      </c>
      <c r="K154" s="38">
        <f t="shared" si="7"/>
        <v>8</v>
      </c>
      <c r="L154" s="39">
        <f t="shared" si="8"/>
        <v>1</v>
      </c>
      <c r="M154" s="40" t="s">
        <v>54</v>
      </c>
      <c r="N154" s="41"/>
    </row>
    <row r="155" spans="1:14" ht="40.5">
      <c r="A155" s="81"/>
      <c r="B155" s="77" t="s">
        <v>201</v>
      </c>
      <c r="C155" s="77" t="s">
        <v>218</v>
      </c>
      <c r="D155" s="48" t="s">
        <v>96</v>
      </c>
      <c r="E155" s="48"/>
      <c r="F155" s="36" t="s">
        <v>259</v>
      </c>
      <c r="G155" s="36">
        <v>3</v>
      </c>
      <c r="H155" s="52">
        <f t="shared" si="13"/>
        <v>5.0999999999999996</v>
      </c>
      <c r="I155" s="36">
        <v>3</v>
      </c>
      <c r="J155" s="37">
        <v>0</v>
      </c>
      <c r="K155" s="38">
        <f t="shared" si="7"/>
        <v>3</v>
      </c>
      <c r="L155" s="39">
        <f t="shared" si="8"/>
        <v>1</v>
      </c>
      <c r="M155" s="40" t="s">
        <v>54</v>
      </c>
      <c r="N155" s="41"/>
    </row>
    <row r="156" spans="1:14" ht="40.5">
      <c r="A156" s="81"/>
      <c r="B156" s="78"/>
      <c r="C156" s="78"/>
      <c r="D156" s="48" t="s">
        <v>106</v>
      </c>
      <c r="E156" s="48"/>
      <c r="F156" s="36" t="s">
        <v>259</v>
      </c>
      <c r="G156" s="36">
        <v>2</v>
      </c>
      <c r="H156" s="52">
        <f t="shared" si="13"/>
        <v>3.4</v>
      </c>
      <c r="I156" s="36">
        <v>2</v>
      </c>
      <c r="J156" s="37">
        <v>0</v>
      </c>
      <c r="K156" s="38">
        <f t="shared" si="7"/>
        <v>2</v>
      </c>
      <c r="L156" s="39">
        <f t="shared" si="8"/>
        <v>1</v>
      </c>
      <c r="M156" s="40" t="s">
        <v>54</v>
      </c>
      <c r="N156" s="41"/>
    </row>
    <row r="157" spans="1:14">
      <c r="A157" s="81"/>
      <c r="B157" s="78"/>
      <c r="C157" s="78"/>
      <c r="D157" s="48" t="s">
        <v>107</v>
      </c>
      <c r="E157" s="48"/>
      <c r="F157" s="36" t="s">
        <v>259</v>
      </c>
      <c r="G157" s="36">
        <v>4</v>
      </c>
      <c r="H157" s="52">
        <f t="shared" si="13"/>
        <v>6.8</v>
      </c>
      <c r="I157" s="36">
        <v>4</v>
      </c>
      <c r="J157" s="37">
        <v>0</v>
      </c>
      <c r="K157" s="38">
        <f t="shared" si="7"/>
        <v>4</v>
      </c>
      <c r="L157" s="39">
        <f t="shared" si="8"/>
        <v>1</v>
      </c>
      <c r="M157" s="40" t="s">
        <v>54</v>
      </c>
      <c r="N157" s="41"/>
    </row>
    <row r="158" spans="1:14">
      <c r="A158" s="81"/>
      <c r="B158" s="78"/>
      <c r="C158" s="78"/>
      <c r="D158" s="48" t="s">
        <v>108</v>
      </c>
      <c r="E158" s="48"/>
      <c r="F158" s="36" t="s">
        <v>259</v>
      </c>
      <c r="G158" s="36">
        <v>4</v>
      </c>
      <c r="H158" s="52">
        <f t="shared" si="13"/>
        <v>6.8</v>
      </c>
      <c r="I158" s="36">
        <v>4</v>
      </c>
      <c r="J158" s="37">
        <v>0</v>
      </c>
      <c r="K158" s="38">
        <f t="shared" si="7"/>
        <v>4</v>
      </c>
      <c r="L158" s="39">
        <f t="shared" si="8"/>
        <v>1</v>
      </c>
      <c r="M158" s="40" t="s">
        <v>54</v>
      </c>
      <c r="N158" s="41"/>
    </row>
    <row r="159" spans="1:14">
      <c r="A159" s="81"/>
      <c r="B159" s="78"/>
      <c r="C159" s="78"/>
      <c r="D159" s="48" t="s">
        <v>109</v>
      </c>
      <c r="E159" s="48"/>
      <c r="F159" s="36" t="s">
        <v>259</v>
      </c>
      <c r="G159" s="36">
        <v>4</v>
      </c>
      <c r="H159" s="52">
        <f t="shared" si="13"/>
        <v>6.8</v>
      </c>
      <c r="I159" s="36">
        <v>4</v>
      </c>
      <c r="J159" s="37">
        <v>0</v>
      </c>
      <c r="K159" s="38">
        <f t="shared" si="7"/>
        <v>4</v>
      </c>
      <c r="L159" s="39">
        <f t="shared" si="8"/>
        <v>1</v>
      </c>
      <c r="M159" s="40" t="s">
        <v>54</v>
      </c>
      <c r="N159" s="41"/>
    </row>
    <row r="160" spans="1:14">
      <c r="A160" s="81"/>
      <c r="B160" s="78"/>
      <c r="C160" s="78"/>
      <c r="D160" s="48" t="s">
        <v>110</v>
      </c>
      <c r="E160" s="48"/>
      <c r="F160" s="36" t="s">
        <v>259</v>
      </c>
      <c r="G160" s="36">
        <v>4</v>
      </c>
      <c r="H160" s="52">
        <f t="shared" si="13"/>
        <v>6.8</v>
      </c>
      <c r="I160" s="36">
        <v>4</v>
      </c>
      <c r="J160" s="37">
        <v>0</v>
      </c>
      <c r="K160" s="38">
        <f t="shared" si="7"/>
        <v>4</v>
      </c>
      <c r="L160" s="39">
        <f t="shared" si="8"/>
        <v>1</v>
      </c>
      <c r="M160" s="40" t="s">
        <v>54</v>
      </c>
      <c r="N160" s="41"/>
    </row>
    <row r="161" spans="1:14">
      <c r="A161" s="81"/>
      <c r="B161" s="78"/>
      <c r="C161" s="78"/>
      <c r="D161" s="48" t="s">
        <v>111</v>
      </c>
      <c r="E161" s="48"/>
      <c r="F161" s="36" t="s">
        <v>259</v>
      </c>
      <c r="G161" s="36">
        <v>4</v>
      </c>
      <c r="H161" s="52">
        <f t="shared" si="13"/>
        <v>6.8</v>
      </c>
      <c r="I161" s="36">
        <v>4</v>
      </c>
      <c r="J161" s="37">
        <v>0</v>
      </c>
      <c r="K161" s="38">
        <f t="shared" si="7"/>
        <v>4</v>
      </c>
      <c r="L161" s="39">
        <f t="shared" si="8"/>
        <v>1</v>
      </c>
      <c r="M161" s="40" t="s">
        <v>54</v>
      </c>
      <c r="N161" s="41"/>
    </row>
    <row r="162" spans="1:14">
      <c r="A162" s="81"/>
      <c r="B162" s="78"/>
      <c r="C162" s="78"/>
      <c r="D162" s="48" t="s">
        <v>112</v>
      </c>
      <c r="E162" s="48"/>
      <c r="F162" s="36" t="s">
        <v>259</v>
      </c>
      <c r="G162" s="36">
        <v>4</v>
      </c>
      <c r="H162" s="52">
        <f t="shared" si="13"/>
        <v>6.8</v>
      </c>
      <c r="I162" s="36">
        <v>4</v>
      </c>
      <c r="J162" s="37">
        <v>0</v>
      </c>
      <c r="K162" s="38">
        <f t="shared" si="7"/>
        <v>4</v>
      </c>
      <c r="L162" s="39">
        <f t="shared" si="8"/>
        <v>1</v>
      </c>
      <c r="M162" s="40" t="s">
        <v>54</v>
      </c>
      <c r="N162" s="41"/>
    </row>
    <row r="163" spans="1:14">
      <c r="A163" s="81"/>
      <c r="B163" s="78"/>
      <c r="C163" s="78"/>
      <c r="D163" s="48" t="s">
        <v>113</v>
      </c>
      <c r="E163" s="48"/>
      <c r="F163" s="36" t="s">
        <v>259</v>
      </c>
      <c r="G163" s="36">
        <v>4</v>
      </c>
      <c r="H163" s="52">
        <f t="shared" si="13"/>
        <v>6.8</v>
      </c>
      <c r="I163" s="36">
        <v>4</v>
      </c>
      <c r="J163" s="37">
        <v>0</v>
      </c>
      <c r="K163" s="38">
        <f t="shared" si="7"/>
        <v>4</v>
      </c>
      <c r="L163" s="39">
        <f t="shared" si="8"/>
        <v>1</v>
      </c>
      <c r="M163" s="40" t="s">
        <v>54</v>
      </c>
      <c r="N163" s="41"/>
    </row>
    <row r="164" spans="1:14" ht="40.5">
      <c r="A164" s="81"/>
      <c r="B164" s="78"/>
      <c r="C164" s="78"/>
      <c r="D164" s="48" t="s">
        <v>114</v>
      </c>
      <c r="E164" s="48"/>
      <c r="F164" s="36" t="s">
        <v>259</v>
      </c>
      <c r="G164" s="36">
        <v>4</v>
      </c>
      <c r="H164" s="52">
        <f t="shared" si="13"/>
        <v>6.8</v>
      </c>
      <c r="I164" s="36">
        <v>4</v>
      </c>
      <c r="J164" s="37">
        <v>0</v>
      </c>
      <c r="K164" s="38">
        <f t="shared" si="7"/>
        <v>4</v>
      </c>
      <c r="L164" s="39">
        <f t="shared" si="8"/>
        <v>1</v>
      </c>
      <c r="M164" s="40" t="s">
        <v>54</v>
      </c>
      <c r="N164" s="41"/>
    </row>
    <row r="165" spans="1:14">
      <c r="A165" s="81"/>
      <c r="B165" s="78"/>
      <c r="C165" s="78"/>
      <c r="D165" s="48" t="s">
        <v>115</v>
      </c>
      <c r="E165" s="48"/>
      <c r="F165" s="36" t="s">
        <v>259</v>
      </c>
      <c r="G165" s="36">
        <v>4</v>
      </c>
      <c r="H165" s="52">
        <f t="shared" si="13"/>
        <v>6.8</v>
      </c>
      <c r="I165" s="36">
        <v>4</v>
      </c>
      <c r="J165" s="37">
        <v>0</v>
      </c>
      <c r="K165" s="38">
        <f t="shared" si="7"/>
        <v>4</v>
      </c>
      <c r="L165" s="39">
        <f t="shared" si="8"/>
        <v>1</v>
      </c>
      <c r="M165" s="40" t="s">
        <v>54</v>
      </c>
      <c r="N165" s="41"/>
    </row>
    <row r="166" spans="1:14">
      <c r="A166" s="81"/>
      <c r="B166" s="78"/>
      <c r="C166" s="78"/>
      <c r="D166" s="48" t="s">
        <v>118</v>
      </c>
      <c r="E166" s="48"/>
      <c r="F166" s="36" t="s">
        <v>259</v>
      </c>
      <c r="G166" s="36">
        <v>4</v>
      </c>
      <c r="H166" s="52">
        <f t="shared" si="13"/>
        <v>6.8</v>
      </c>
      <c r="I166" s="36">
        <v>4</v>
      </c>
      <c r="J166" s="37">
        <v>0</v>
      </c>
      <c r="K166" s="38">
        <f t="shared" si="7"/>
        <v>4</v>
      </c>
      <c r="L166" s="39">
        <f t="shared" si="8"/>
        <v>1</v>
      </c>
      <c r="M166" s="40" t="s">
        <v>54</v>
      </c>
      <c r="N166" s="41"/>
    </row>
    <row r="167" spans="1:14">
      <c r="A167" s="81"/>
      <c r="B167" s="78"/>
      <c r="C167" s="78"/>
      <c r="D167" s="48" t="s">
        <v>116</v>
      </c>
      <c r="E167" s="48"/>
      <c r="F167" s="36" t="s">
        <v>259</v>
      </c>
      <c r="G167" s="36">
        <v>4</v>
      </c>
      <c r="H167" s="52">
        <f t="shared" si="13"/>
        <v>6.8</v>
      </c>
      <c r="I167" s="36">
        <v>4</v>
      </c>
      <c r="J167" s="37">
        <v>0</v>
      </c>
      <c r="K167" s="38">
        <f t="shared" si="7"/>
        <v>4</v>
      </c>
      <c r="L167" s="39">
        <f t="shared" si="8"/>
        <v>1</v>
      </c>
      <c r="M167" s="40" t="s">
        <v>54</v>
      </c>
      <c r="N167" s="41"/>
    </row>
    <row r="168" spans="1:14">
      <c r="A168" s="81"/>
      <c r="B168" s="78"/>
      <c r="C168" s="78"/>
      <c r="D168" s="48" t="s">
        <v>117</v>
      </c>
      <c r="E168" s="48"/>
      <c r="F168" s="36" t="s">
        <v>259</v>
      </c>
      <c r="G168" s="36">
        <v>4</v>
      </c>
      <c r="H168" s="52">
        <f t="shared" si="13"/>
        <v>6.8</v>
      </c>
      <c r="I168" s="36">
        <v>4</v>
      </c>
      <c r="J168" s="37">
        <v>0</v>
      </c>
      <c r="K168" s="38">
        <f t="shared" si="7"/>
        <v>4</v>
      </c>
      <c r="L168" s="39">
        <f t="shared" si="8"/>
        <v>1</v>
      </c>
      <c r="M168" s="40" t="s">
        <v>54</v>
      </c>
      <c r="N168" s="41"/>
    </row>
    <row r="169" spans="1:14">
      <c r="A169" s="81"/>
      <c r="B169" s="78"/>
      <c r="C169" s="78"/>
      <c r="D169" s="48" t="s">
        <v>119</v>
      </c>
      <c r="E169" s="48"/>
      <c r="F169" s="36" t="s">
        <v>259</v>
      </c>
      <c r="G169" s="36">
        <v>4</v>
      </c>
      <c r="H169" s="52">
        <f t="shared" si="13"/>
        <v>6.8</v>
      </c>
      <c r="I169" s="36">
        <v>4</v>
      </c>
      <c r="J169" s="37">
        <v>0</v>
      </c>
      <c r="K169" s="38">
        <f t="shared" si="7"/>
        <v>4</v>
      </c>
      <c r="L169" s="39">
        <f t="shared" si="8"/>
        <v>1</v>
      </c>
      <c r="M169" s="40" t="s">
        <v>54</v>
      </c>
      <c r="N169" s="41"/>
    </row>
    <row r="170" spans="1:14">
      <c r="A170" s="81"/>
      <c r="B170" s="78"/>
      <c r="C170" s="78"/>
      <c r="D170" s="48" t="s">
        <v>120</v>
      </c>
      <c r="E170" s="48"/>
      <c r="F170" s="36" t="s">
        <v>259</v>
      </c>
      <c r="G170" s="36">
        <v>4</v>
      </c>
      <c r="H170" s="52">
        <f t="shared" si="13"/>
        <v>6.8</v>
      </c>
      <c r="I170" s="36">
        <v>4</v>
      </c>
      <c r="J170" s="37">
        <v>0</v>
      </c>
      <c r="K170" s="38">
        <f t="shared" si="7"/>
        <v>4</v>
      </c>
      <c r="L170" s="39">
        <f t="shared" si="8"/>
        <v>1</v>
      </c>
      <c r="M170" s="40" t="s">
        <v>54</v>
      </c>
      <c r="N170" s="41"/>
    </row>
    <row r="171" spans="1:14">
      <c r="A171" s="81"/>
      <c r="B171" s="78"/>
      <c r="C171" s="78"/>
      <c r="D171" s="48" t="s">
        <v>122</v>
      </c>
      <c r="E171" s="48"/>
      <c r="F171" s="36" t="s">
        <v>259</v>
      </c>
      <c r="G171" s="36">
        <v>4</v>
      </c>
      <c r="H171" s="52">
        <f t="shared" si="13"/>
        <v>6.8</v>
      </c>
      <c r="I171" s="36">
        <v>4</v>
      </c>
      <c r="J171" s="37">
        <v>0</v>
      </c>
      <c r="K171" s="38">
        <f t="shared" si="7"/>
        <v>4</v>
      </c>
      <c r="L171" s="39">
        <f t="shared" si="8"/>
        <v>1</v>
      </c>
      <c r="M171" s="40" t="s">
        <v>54</v>
      </c>
      <c r="N171" s="41"/>
    </row>
    <row r="172" spans="1:14">
      <c r="A172" s="81"/>
      <c r="B172" s="78"/>
      <c r="C172" s="78"/>
      <c r="D172" s="48" t="s">
        <v>121</v>
      </c>
      <c r="E172" s="48"/>
      <c r="F172" s="36" t="s">
        <v>259</v>
      </c>
      <c r="G172" s="36">
        <v>4</v>
      </c>
      <c r="H172" s="52">
        <f t="shared" si="13"/>
        <v>6.8</v>
      </c>
      <c r="I172" s="36">
        <v>4</v>
      </c>
      <c r="J172" s="37">
        <v>0</v>
      </c>
      <c r="K172" s="38">
        <f t="shared" ref="K172:K216" si="14">SUM(I172,-J172)</f>
        <v>4</v>
      </c>
      <c r="L172" s="39">
        <f t="shared" ref="L172:L216" si="15">I172/G172</f>
        <v>1</v>
      </c>
      <c r="M172" s="40" t="s">
        <v>54</v>
      </c>
      <c r="N172" s="41"/>
    </row>
    <row r="173" spans="1:14">
      <c r="A173" s="81"/>
      <c r="B173" s="78"/>
      <c r="C173" s="78"/>
      <c r="D173" s="48" t="s">
        <v>278</v>
      </c>
      <c r="E173" s="48"/>
      <c r="F173" s="36" t="s">
        <v>259</v>
      </c>
      <c r="G173" s="36">
        <v>4</v>
      </c>
      <c r="H173" s="52">
        <f t="shared" si="13"/>
        <v>6.8</v>
      </c>
      <c r="I173" s="36">
        <v>4</v>
      </c>
      <c r="J173" s="37">
        <v>0</v>
      </c>
      <c r="K173" s="38">
        <f t="shared" si="14"/>
        <v>4</v>
      </c>
      <c r="L173" s="39">
        <f t="shared" si="15"/>
        <v>1</v>
      </c>
      <c r="M173" s="40" t="s">
        <v>54</v>
      </c>
      <c r="N173" s="41"/>
    </row>
    <row r="174" spans="1:14">
      <c r="A174" s="81"/>
      <c r="B174" s="78"/>
      <c r="C174" s="78"/>
      <c r="D174" s="48" t="s">
        <v>279</v>
      </c>
      <c r="E174" s="48"/>
      <c r="F174" s="36" t="s">
        <v>259</v>
      </c>
      <c r="G174" s="36">
        <v>4</v>
      </c>
      <c r="H174" s="52">
        <f t="shared" si="13"/>
        <v>6.8</v>
      </c>
      <c r="I174" s="36">
        <v>4</v>
      </c>
      <c r="J174" s="37">
        <v>0</v>
      </c>
      <c r="K174" s="38">
        <f t="shared" si="14"/>
        <v>4</v>
      </c>
      <c r="L174" s="39">
        <f t="shared" si="15"/>
        <v>1</v>
      </c>
      <c r="M174" s="40" t="s">
        <v>54</v>
      </c>
      <c r="N174" s="41"/>
    </row>
    <row r="175" spans="1:14">
      <c r="A175" s="81"/>
      <c r="B175" s="78"/>
      <c r="C175" s="78"/>
      <c r="D175" s="48" t="s">
        <v>123</v>
      </c>
      <c r="E175" s="48"/>
      <c r="F175" s="36" t="s">
        <v>259</v>
      </c>
      <c r="G175" s="36">
        <v>4</v>
      </c>
      <c r="H175" s="52">
        <f t="shared" si="13"/>
        <v>6.8</v>
      </c>
      <c r="I175" s="36">
        <v>4</v>
      </c>
      <c r="J175" s="37">
        <v>0</v>
      </c>
      <c r="K175" s="38">
        <f t="shared" si="14"/>
        <v>4</v>
      </c>
      <c r="L175" s="39">
        <f t="shared" si="15"/>
        <v>1</v>
      </c>
      <c r="M175" s="40" t="s">
        <v>54</v>
      </c>
      <c r="N175" s="41"/>
    </row>
    <row r="176" spans="1:14">
      <c r="A176" s="81"/>
      <c r="B176" s="78"/>
      <c r="C176" s="78"/>
      <c r="D176" s="48" t="s">
        <v>124</v>
      </c>
      <c r="E176" s="48"/>
      <c r="F176" s="36" t="s">
        <v>259</v>
      </c>
      <c r="G176" s="36">
        <v>4</v>
      </c>
      <c r="H176" s="52">
        <f t="shared" si="13"/>
        <v>6.8</v>
      </c>
      <c r="I176" s="36">
        <v>4</v>
      </c>
      <c r="J176" s="37">
        <v>0</v>
      </c>
      <c r="K176" s="38">
        <f t="shared" si="14"/>
        <v>4</v>
      </c>
      <c r="L176" s="39">
        <f t="shared" si="15"/>
        <v>1</v>
      </c>
      <c r="M176" s="40" t="s">
        <v>54</v>
      </c>
      <c r="N176" s="41"/>
    </row>
    <row r="177" spans="1:14">
      <c r="A177" s="81"/>
      <c r="B177" s="78"/>
      <c r="C177" s="78"/>
      <c r="D177" s="48" t="s">
        <v>125</v>
      </c>
      <c r="E177" s="48"/>
      <c r="F177" s="36" t="s">
        <v>259</v>
      </c>
      <c r="G177" s="36">
        <v>4</v>
      </c>
      <c r="H177" s="52">
        <f t="shared" si="13"/>
        <v>6.8</v>
      </c>
      <c r="I177" s="36">
        <v>4</v>
      </c>
      <c r="J177" s="37">
        <v>0</v>
      </c>
      <c r="K177" s="38">
        <f t="shared" si="14"/>
        <v>4</v>
      </c>
      <c r="L177" s="39">
        <f t="shared" si="15"/>
        <v>1</v>
      </c>
      <c r="M177" s="40" t="s">
        <v>54</v>
      </c>
      <c r="N177" s="41"/>
    </row>
    <row r="178" spans="1:14">
      <c r="A178" s="81"/>
      <c r="B178" s="78"/>
      <c r="C178" s="78"/>
      <c r="D178" s="48" t="s">
        <v>126</v>
      </c>
      <c r="E178" s="48"/>
      <c r="F178" s="36" t="s">
        <v>259</v>
      </c>
      <c r="G178" s="36">
        <v>4</v>
      </c>
      <c r="H178" s="52">
        <f t="shared" si="13"/>
        <v>6.8</v>
      </c>
      <c r="I178" s="36">
        <v>4</v>
      </c>
      <c r="J178" s="37">
        <v>0</v>
      </c>
      <c r="K178" s="38">
        <f t="shared" si="14"/>
        <v>4</v>
      </c>
      <c r="L178" s="39">
        <f t="shared" si="15"/>
        <v>1</v>
      </c>
      <c r="M178" s="40" t="s">
        <v>54</v>
      </c>
      <c r="N178" s="41"/>
    </row>
    <row r="179" spans="1:14">
      <c r="A179" s="81"/>
      <c r="B179" s="78"/>
      <c r="C179" s="78"/>
      <c r="D179" s="48" t="s">
        <v>127</v>
      </c>
      <c r="E179" s="48"/>
      <c r="F179" s="36" t="s">
        <v>259</v>
      </c>
      <c r="G179" s="36">
        <v>4</v>
      </c>
      <c r="H179" s="52">
        <f t="shared" si="13"/>
        <v>6.8</v>
      </c>
      <c r="I179" s="36">
        <v>4</v>
      </c>
      <c r="J179" s="37">
        <v>0</v>
      </c>
      <c r="K179" s="38">
        <f t="shared" si="14"/>
        <v>4</v>
      </c>
      <c r="L179" s="39">
        <f t="shared" si="15"/>
        <v>1</v>
      </c>
      <c r="M179" s="40" t="s">
        <v>54</v>
      </c>
      <c r="N179" s="41"/>
    </row>
    <row r="180" spans="1:14">
      <c r="A180" s="81"/>
      <c r="B180" s="78"/>
      <c r="C180" s="78"/>
      <c r="D180" s="48" t="s">
        <v>128</v>
      </c>
      <c r="E180" s="48"/>
      <c r="F180" s="36" t="s">
        <v>259</v>
      </c>
      <c r="G180" s="36">
        <v>4</v>
      </c>
      <c r="H180" s="52">
        <f t="shared" si="13"/>
        <v>6.8</v>
      </c>
      <c r="I180" s="36">
        <v>4</v>
      </c>
      <c r="J180" s="37">
        <v>0</v>
      </c>
      <c r="K180" s="38">
        <f t="shared" si="14"/>
        <v>4</v>
      </c>
      <c r="L180" s="39">
        <f t="shared" si="15"/>
        <v>1</v>
      </c>
      <c r="M180" s="40" t="s">
        <v>54</v>
      </c>
      <c r="N180" s="41"/>
    </row>
    <row r="181" spans="1:14">
      <c r="A181" s="81"/>
      <c r="B181" s="78"/>
      <c r="C181" s="78"/>
      <c r="D181" s="48" t="s">
        <v>129</v>
      </c>
      <c r="E181" s="48"/>
      <c r="F181" s="36" t="s">
        <v>259</v>
      </c>
      <c r="G181" s="36">
        <v>4</v>
      </c>
      <c r="H181" s="52">
        <f t="shared" si="13"/>
        <v>6.8</v>
      </c>
      <c r="I181" s="36">
        <v>4</v>
      </c>
      <c r="J181" s="37">
        <v>0</v>
      </c>
      <c r="K181" s="38">
        <f t="shared" si="14"/>
        <v>4</v>
      </c>
      <c r="L181" s="39">
        <f t="shared" si="15"/>
        <v>1</v>
      </c>
      <c r="M181" s="40" t="s">
        <v>54</v>
      </c>
      <c r="N181" s="41"/>
    </row>
    <row r="182" spans="1:14">
      <c r="A182" s="81"/>
      <c r="B182" s="78"/>
      <c r="C182" s="78"/>
      <c r="D182" s="48" t="s">
        <v>130</v>
      </c>
      <c r="E182" s="48"/>
      <c r="F182" s="36" t="s">
        <v>259</v>
      </c>
      <c r="G182" s="36">
        <v>4</v>
      </c>
      <c r="H182" s="52">
        <f t="shared" si="13"/>
        <v>6.8</v>
      </c>
      <c r="I182" s="36">
        <v>4</v>
      </c>
      <c r="J182" s="37">
        <v>0</v>
      </c>
      <c r="K182" s="38">
        <f t="shared" si="14"/>
        <v>4</v>
      </c>
      <c r="L182" s="39">
        <f t="shared" si="15"/>
        <v>1</v>
      </c>
      <c r="M182" s="40" t="s">
        <v>54</v>
      </c>
      <c r="N182" s="41"/>
    </row>
    <row r="183" spans="1:14">
      <c r="A183" s="81"/>
      <c r="B183" s="78"/>
      <c r="C183" s="78"/>
      <c r="D183" s="48" t="s">
        <v>131</v>
      </c>
      <c r="E183" s="48"/>
      <c r="F183" s="36" t="s">
        <v>259</v>
      </c>
      <c r="G183" s="36">
        <v>4</v>
      </c>
      <c r="H183" s="52">
        <f t="shared" si="13"/>
        <v>6.8</v>
      </c>
      <c r="I183" s="36">
        <v>4</v>
      </c>
      <c r="J183" s="37">
        <v>0</v>
      </c>
      <c r="K183" s="38">
        <f t="shared" si="14"/>
        <v>4</v>
      </c>
      <c r="L183" s="39">
        <f t="shared" si="15"/>
        <v>1</v>
      </c>
      <c r="M183" s="40" t="s">
        <v>54</v>
      </c>
      <c r="N183" s="41"/>
    </row>
    <row r="184" spans="1:14">
      <c r="A184" s="81"/>
      <c r="B184" s="78"/>
      <c r="C184" s="78"/>
      <c r="D184" s="48" t="s">
        <v>132</v>
      </c>
      <c r="E184" s="48"/>
      <c r="F184" s="36" t="s">
        <v>259</v>
      </c>
      <c r="G184" s="36">
        <v>4</v>
      </c>
      <c r="H184" s="52">
        <f t="shared" si="13"/>
        <v>6.8</v>
      </c>
      <c r="I184" s="36">
        <v>4</v>
      </c>
      <c r="J184" s="37">
        <v>0</v>
      </c>
      <c r="K184" s="38">
        <f t="shared" si="14"/>
        <v>4</v>
      </c>
      <c r="L184" s="39">
        <f t="shared" si="15"/>
        <v>1</v>
      </c>
      <c r="M184" s="40" t="s">
        <v>54</v>
      </c>
      <c r="N184" s="41"/>
    </row>
    <row r="185" spans="1:14">
      <c r="A185" s="81"/>
      <c r="B185" s="78"/>
      <c r="C185" s="78"/>
      <c r="D185" s="48" t="s">
        <v>134</v>
      </c>
      <c r="E185" s="48"/>
      <c r="F185" s="36" t="s">
        <v>259</v>
      </c>
      <c r="G185" s="36">
        <v>4</v>
      </c>
      <c r="H185" s="52">
        <f t="shared" si="13"/>
        <v>6.8</v>
      </c>
      <c r="I185" s="36">
        <v>4</v>
      </c>
      <c r="J185" s="37">
        <v>0</v>
      </c>
      <c r="K185" s="38">
        <f t="shared" si="14"/>
        <v>4</v>
      </c>
      <c r="L185" s="39">
        <f t="shared" si="15"/>
        <v>1</v>
      </c>
      <c r="M185" s="40" t="s">
        <v>54</v>
      </c>
      <c r="N185" s="41"/>
    </row>
    <row r="186" spans="1:14">
      <c r="A186" s="81"/>
      <c r="B186" s="78"/>
      <c r="C186" s="78"/>
      <c r="D186" s="48" t="s">
        <v>133</v>
      </c>
      <c r="E186" s="48"/>
      <c r="F186" s="36" t="s">
        <v>259</v>
      </c>
      <c r="G186" s="36">
        <v>4</v>
      </c>
      <c r="H186" s="52">
        <f t="shared" si="13"/>
        <v>6.8</v>
      </c>
      <c r="I186" s="36">
        <v>4</v>
      </c>
      <c r="J186" s="37">
        <v>0</v>
      </c>
      <c r="K186" s="38">
        <f t="shared" si="14"/>
        <v>4</v>
      </c>
      <c r="L186" s="39">
        <f t="shared" si="15"/>
        <v>1</v>
      </c>
      <c r="M186" s="40" t="s">
        <v>54</v>
      </c>
      <c r="N186" s="41"/>
    </row>
    <row r="187" spans="1:14">
      <c r="A187" s="81"/>
      <c r="B187" s="78"/>
      <c r="C187" s="78"/>
      <c r="D187" s="48" t="s">
        <v>135</v>
      </c>
      <c r="E187" s="48"/>
      <c r="F187" s="36" t="s">
        <v>259</v>
      </c>
      <c r="G187" s="36">
        <v>4</v>
      </c>
      <c r="H187" s="52">
        <f t="shared" si="13"/>
        <v>6.8</v>
      </c>
      <c r="I187" s="36">
        <v>4</v>
      </c>
      <c r="J187" s="37">
        <v>0</v>
      </c>
      <c r="K187" s="38">
        <f t="shared" si="14"/>
        <v>4</v>
      </c>
      <c r="L187" s="39">
        <f t="shared" si="15"/>
        <v>1</v>
      </c>
      <c r="M187" s="40" t="s">
        <v>54</v>
      </c>
      <c r="N187" s="41"/>
    </row>
    <row r="188" spans="1:14">
      <c r="A188" s="81"/>
      <c r="B188" s="78"/>
      <c r="C188" s="78"/>
      <c r="D188" s="48" t="s">
        <v>136</v>
      </c>
      <c r="E188" s="48"/>
      <c r="F188" s="36" t="s">
        <v>259</v>
      </c>
      <c r="G188" s="36">
        <v>4</v>
      </c>
      <c r="H188" s="52">
        <f t="shared" si="13"/>
        <v>6.8</v>
      </c>
      <c r="I188" s="36">
        <v>4</v>
      </c>
      <c r="J188" s="37">
        <v>0</v>
      </c>
      <c r="K188" s="38">
        <f t="shared" si="14"/>
        <v>4</v>
      </c>
      <c r="L188" s="39">
        <f t="shared" si="15"/>
        <v>1</v>
      </c>
      <c r="M188" s="40" t="s">
        <v>54</v>
      </c>
      <c r="N188" s="41"/>
    </row>
    <row r="189" spans="1:14">
      <c r="A189" s="81"/>
      <c r="B189" s="78"/>
      <c r="C189" s="78"/>
      <c r="D189" s="48" t="s">
        <v>137</v>
      </c>
      <c r="E189" s="48"/>
      <c r="F189" s="36" t="s">
        <v>259</v>
      </c>
      <c r="G189" s="36">
        <v>4</v>
      </c>
      <c r="H189" s="52">
        <f t="shared" si="13"/>
        <v>6.8</v>
      </c>
      <c r="I189" s="36">
        <v>4</v>
      </c>
      <c r="J189" s="37">
        <v>0</v>
      </c>
      <c r="K189" s="38">
        <f t="shared" si="14"/>
        <v>4</v>
      </c>
      <c r="L189" s="39">
        <f t="shared" si="15"/>
        <v>1</v>
      </c>
      <c r="M189" s="40" t="s">
        <v>54</v>
      </c>
      <c r="N189" s="41"/>
    </row>
    <row r="190" spans="1:14">
      <c r="A190" s="81"/>
      <c r="B190" s="78"/>
      <c r="C190" s="78"/>
      <c r="D190" s="48" t="s">
        <v>138</v>
      </c>
      <c r="E190" s="48"/>
      <c r="F190" s="36" t="s">
        <v>259</v>
      </c>
      <c r="G190" s="36">
        <v>4</v>
      </c>
      <c r="H190" s="52">
        <f t="shared" si="13"/>
        <v>6.8</v>
      </c>
      <c r="I190" s="36">
        <v>4</v>
      </c>
      <c r="J190" s="37">
        <v>0</v>
      </c>
      <c r="K190" s="38">
        <f t="shared" si="14"/>
        <v>4</v>
      </c>
      <c r="L190" s="39">
        <f t="shared" si="15"/>
        <v>1</v>
      </c>
      <c r="M190" s="40" t="s">
        <v>54</v>
      </c>
      <c r="N190" s="41"/>
    </row>
    <row r="191" spans="1:14">
      <c r="A191" s="81"/>
      <c r="B191" s="78"/>
      <c r="C191" s="78"/>
      <c r="D191" s="48" t="s">
        <v>139</v>
      </c>
      <c r="E191" s="48"/>
      <c r="F191" s="36" t="s">
        <v>259</v>
      </c>
      <c r="G191" s="36">
        <v>4</v>
      </c>
      <c r="H191" s="52">
        <f t="shared" si="13"/>
        <v>6.8</v>
      </c>
      <c r="I191" s="36">
        <v>4</v>
      </c>
      <c r="J191" s="37">
        <v>0</v>
      </c>
      <c r="K191" s="38">
        <f t="shared" si="14"/>
        <v>4</v>
      </c>
      <c r="L191" s="39">
        <f t="shared" si="15"/>
        <v>1</v>
      </c>
      <c r="M191" s="40" t="s">
        <v>54</v>
      </c>
      <c r="N191" s="41"/>
    </row>
    <row r="192" spans="1:14">
      <c r="A192" s="81"/>
      <c r="B192" s="78"/>
      <c r="C192" s="78"/>
      <c r="D192" s="48" t="s">
        <v>140</v>
      </c>
      <c r="E192" s="48"/>
      <c r="F192" s="36" t="s">
        <v>259</v>
      </c>
      <c r="G192" s="36">
        <v>4</v>
      </c>
      <c r="H192" s="52">
        <f t="shared" si="13"/>
        <v>6.8</v>
      </c>
      <c r="I192" s="36">
        <v>4</v>
      </c>
      <c r="J192" s="37">
        <v>0</v>
      </c>
      <c r="K192" s="38">
        <f t="shared" si="14"/>
        <v>4</v>
      </c>
      <c r="L192" s="39">
        <f t="shared" si="15"/>
        <v>1</v>
      </c>
      <c r="M192" s="40" t="s">
        <v>54</v>
      </c>
      <c r="N192" s="41"/>
    </row>
    <row r="193" spans="1:14">
      <c r="A193" s="81"/>
      <c r="B193" s="78"/>
      <c r="C193" s="78"/>
      <c r="D193" s="48" t="s">
        <v>141</v>
      </c>
      <c r="E193" s="48"/>
      <c r="F193" s="36" t="s">
        <v>259</v>
      </c>
      <c r="G193" s="36">
        <v>4</v>
      </c>
      <c r="H193" s="52">
        <f t="shared" si="13"/>
        <v>6.8</v>
      </c>
      <c r="I193" s="36">
        <v>4</v>
      </c>
      <c r="J193" s="37">
        <v>0</v>
      </c>
      <c r="K193" s="38">
        <f t="shared" si="14"/>
        <v>4</v>
      </c>
      <c r="L193" s="39">
        <f t="shared" si="15"/>
        <v>1</v>
      </c>
      <c r="M193" s="40" t="s">
        <v>54</v>
      </c>
      <c r="N193" s="41"/>
    </row>
    <row r="194" spans="1:14">
      <c r="A194" s="81"/>
      <c r="B194" s="78"/>
      <c r="C194" s="78"/>
      <c r="D194" s="48" t="s">
        <v>142</v>
      </c>
      <c r="E194" s="48"/>
      <c r="F194" s="36" t="s">
        <v>259</v>
      </c>
      <c r="G194" s="36">
        <v>4</v>
      </c>
      <c r="H194" s="52">
        <f t="shared" si="13"/>
        <v>6.8</v>
      </c>
      <c r="I194" s="36">
        <v>4</v>
      </c>
      <c r="J194" s="37">
        <v>0</v>
      </c>
      <c r="K194" s="38">
        <f t="shared" si="14"/>
        <v>4</v>
      </c>
      <c r="L194" s="39">
        <f t="shared" si="15"/>
        <v>1</v>
      </c>
      <c r="M194" s="40" t="s">
        <v>54</v>
      </c>
      <c r="N194" s="41"/>
    </row>
    <row r="195" spans="1:14">
      <c r="A195" s="81"/>
      <c r="B195" s="78"/>
      <c r="C195" s="78"/>
      <c r="D195" s="48" t="s">
        <v>144</v>
      </c>
      <c r="E195" s="48"/>
      <c r="F195" s="36" t="s">
        <v>259</v>
      </c>
      <c r="G195" s="36">
        <v>4</v>
      </c>
      <c r="H195" s="52">
        <f t="shared" si="13"/>
        <v>6.8</v>
      </c>
      <c r="I195" s="36">
        <v>4</v>
      </c>
      <c r="J195" s="37">
        <v>0</v>
      </c>
      <c r="K195" s="38">
        <f t="shared" si="14"/>
        <v>4</v>
      </c>
      <c r="L195" s="39">
        <f t="shared" si="15"/>
        <v>1</v>
      </c>
      <c r="M195" s="40" t="s">
        <v>54</v>
      </c>
      <c r="N195" s="41"/>
    </row>
    <row r="196" spans="1:14">
      <c r="A196" s="81"/>
      <c r="B196" s="78"/>
      <c r="C196" s="78"/>
      <c r="D196" s="48" t="s">
        <v>143</v>
      </c>
      <c r="E196" s="48"/>
      <c r="F196" s="36" t="s">
        <v>259</v>
      </c>
      <c r="G196" s="36">
        <v>4</v>
      </c>
      <c r="H196" s="52">
        <f t="shared" ref="H196:H222" si="16" xml:space="preserve"> G196 * 1.7</f>
        <v>6.8</v>
      </c>
      <c r="I196" s="36">
        <v>4</v>
      </c>
      <c r="J196" s="37">
        <v>0</v>
      </c>
      <c r="K196" s="38">
        <f t="shared" si="14"/>
        <v>4</v>
      </c>
      <c r="L196" s="39">
        <f t="shared" si="15"/>
        <v>1</v>
      </c>
      <c r="M196" s="40" t="s">
        <v>54</v>
      </c>
      <c r="N196" s="41"/>
    </row>
    <row r="197" spans="1:14">
      <c r="A197" s="81"/>
      <c r="B197" s="78"/>
      <c r="C197" s="78"/>
      <c r="D197" s="48" t="s">
        <v>145</v>
      </c>
      <c r="E197" s="48"/>
      <c r="F197" s="36" t="s">
        <v>259</v>
      </c>
      <c r="G197" s="36">
        <v>4</v>
      </c>
      <c r="H197" s="52">
        <f t="shared" si="16"/>
        <v>6.8</v>
      </c>
      <c r="I197" s="36">
        <v>4</v>
      </c>
      <c r="J197" s="37">
        <v>0</v>
      </c>
      <c r="K197" s="38">
        <f t="shared" si="14"/>
        <v>4</v>
      </c>
      <c r="L197" s="39">
        <f t="shared" si="15"/>
        <v>1</v>
      </c>
      <c r="M197" s="40" t="s">
        <v>54</v>
      </c>
      <c r="N197" s="41"/>
    </row>
    <row r="198" spans="1:14">
      <c r="A198" s="81"/>
      <c r="B198" s="78"/>
      <c r="C198" s="78"/>
      <c r="D198" s="48" t="s">
        <v>146</v>
      </c>
      <c r="E198" s="48"/>
      <c r="F198" s="36" t="s">
        <v>259</v>
      </c>
      <c r="G198" s="36">
        <v>4</v>
      </c>
      <c r="H198" s="52">
        <f t="shared" si="16"/>
        <v>6.8</v>
      </c>
      <c r="I198" s="36">
        <v>4</v>
      </c>
      <c r="J198" s="37">
        <v>0</v>
      </c>
      <c r="K198" s="38">
        <f t="shared" si="14"/>
        <v>4</v>
      </c>
      <c r="L198" s="39">
        <f t="shared" si="15"/>
        <v>1</v>
      </c>
      <c r="M198" s="40" t="s">
        <v>54</v>
      </c>
      <c r="N198" s="41"/>
    </row>
    <row r="199" spans="1:14">
      <c r="A199" s="81"/>
      <c r="B199" s="78"/>
      <c r="C199" s="78"/>
      <c r="D199" s="48" t="s">
        <v>147</v>
      </c>
      <c r="E199" s="48"/>
      <c r="F199" s="36" t="s">
        <v>259</v>
      </c>
      <c r="G199" s="36">
        <v>4</v>
      </c>
      <c r="H199" s="52">
        <f t="shared" si="16"/>
        <v>6.8</v>
      </c>
      <c r="I199" s="36">
        <v>4</v>
      </c>
      <c r="J199" s="37">
        <v>0</v>
      </c>
      <c r="K199" s="38">
        <f t="shared" si="14"/>
        <v>4</v>
      </c>
      <c r="L199" s="39">
        <f t="shared" si="15"/>
        <v>1</v>
      </c>
      <c r="M199" s="40" t="s">
        <v>54</v>
      </c>
      <c r="N199" s="41"/>
    </row>
    <row r="200" spans="1:14">
      <c r="A200" s="81"/>
      <c r="B200" s="78"/>
      <c r="C200" s="78"/>
      <c r="D200" s="48" t="s">
        <v>148</v>
      </c>
      <c r="E200" s="48"/>
      <c r="F200" s="36" t="s">
        <v>259</v>
      </c>
      <c r="G200" s="36">
        <v>4</v>
      </c>
      <c r="H200" s="52">
        <f t="shared" si="16"/>
        <v>6.8</v>
      </c>
      <c r="I200" s="36">
        <v>4</v>
      </c>
      <c r="J200" s="37">
        <v>0</v>
      </c>
      <c r="K200" s="38">
        <f t="shared" si="14"/>
        <v>4</v>
      </c>
      <c r="L200" s="39">
        <f t="shared" si="15"/>
        <v>1</v>
      </c>
      <c r="M200" s="40" t="s">
        <v>54</v>
      </c>
      <c r="N200" s="41"/>
    </row>
    <row r="201" spans="1:14">
      <c r="A201" s="81"/>
      <c r="B201" s="78"/>
      <c r="C201" s="78"/>
      <c r="D201" s="48" t="s">
        <v>149</v>
      </c>
      <c r="E201" s="48"/>
      <c r="F201" s="36" t="s">
        <v>259</v>
      </c>
      <c r="G201" s="36">
        <v>4</v>
      </c>
      <c r="H201" s="52">
        <f t="shared" si="16"/>
        <v>6.8</v>
      </c>
      <c r="I201" s="36">
        <v>4</v>
      </c>
      <c r="J201" s="37">
        <v>0</v>
      </c>
      <c r="K201" s="38">
        <f t="shared" si="14"/>
        <v>4</v>
      </c>
      <c r="L201" s="39">
        <f t="shared" si="15"/>
        <v>1</v>
      </c>
      <c r="M201" s="40" t="s">
        <v>54</v>
      </c>
      <c r="N201" s="41"/>
    </row>
    <row r="202" spans="1:14">
      <c r="A202" s="81"/>
      <c r="B202" s="78"/>
      <c r="C202" s="78"/>
      <c r="D202" s="48" t="s">
        <v>150</v>
      </c>
      <c r="E202" s="48"/>
      <c r="F202" s="36" t="s">
        <v>259</v>
      </c>
      <c r="G202" s="36">
        <v>4</v>
      </c>
      <c r="H202" s="52">
        <f t="shared" si="16"/>
        <v>6.8</v>
      </c>
      <c r="I202" s="36">
        <v>4</v>
      </c>
      <c r="J202" s="37">
        <v>0</v>
      </c>
      <c r="K202" s="38">
        <f t="shared" si="14"/>
        <v>4</v>
      </c>
      <c r="L202" s="39">
        <f t="shared" si="15"/>
        <v>1</v>
      </c>
      <c r="M202" s="40" t="s">
        <v>54</v>
      </c>
      <c r="N202" s="41"/>
    </row>
    <row r="203" spans="1:14">
      <c r="A203" s="81"/>
      <c r="B203" s="78"/>
      <c r="C203" s="78"/>
      <c r="D203" s="48" t="s">
        <v>151</v>
      </c>
      <c r="E203" s="48"/>
      <c r="F203" s="36" t="s">
        <v>259</v>
      </c>
      <c r="G203" s="36">
        <v>4</v>
      </c>
      <c r="H203" s="52">
        <f t="shared" si="16"/>
        <v>6.8</v>
      </c>
      <c r="I203" s="36">
        <v>4</v>
      </c>
      <c r="J203" s="37">
        <v>0</v>
      </c>
      <c r="K203" s="38">
        <f t="shared" si="14"/>
        <v>4</v>
      </c>
      <c r="L203" s="39">
        <f t="shared" si="15"/>
        <v>1</v>
      </c>
      <c r="M203" s="40" t="s">
        <v>54</v>
      </c>
      <c r="N203" s="41"/>
    </row>
    <row r="204" spans="1:14">
      <c r="A204" s="81"/>
      <c r="B204" s="78"/>
      <c r="C204" s="78"/>
      <c r="D204" s="48" t="s">
        <v>152</v>
      </c>
      <c r="E204" s="48"/>
      <c r="F204" s="36" t="s">
        <v>259</v>
      </c>
      <c r="G204" s="36">
        <v>4</v>
      </c>
      <c r="H204" s="52">
        <f t="shared" si="16"/>
        <v>6.8</v>
      </c>
      <c r="I204" s="36">
        <v>4</v>
      </c>
      <c r="J204" s="37">
        <v>0</v>
      </c>
      <c r="K204" s="38">
        <f t="shared" si="14"/>
        <v>4</v>
      </c>
      <c r="L204" s="39">
        <f t="shared" si="15"/>
        <v>1</v>
      </c>
      <c r="M204" s="40" t="s">
        <v>54</v>
      </c>
      <c r="N204" s="41"/>
    </row>
    <row r="205" spans="1:14">
      <c r="A205" s="81"/>
      <c r="B205" s="78"/>
      <c r="C205" s="78"/>
      <c r="D205" s="48" t="s">
        <v>153</v>
      </c>
      <c r="E205" s="48"/>
      <c r="F205" s="36" t="s">
        <v>259</v>
      </c>
      <c r="G205" s="36">
        <v>4</v>
      </c>
      <c r="H205" s="52">
        <f t="shared" si="16"/>
        <v>6.8</v>
      </c>
      <c r="I205" s="36">
        <v>4</v>
      </c>
      <c r="J205" s="37">
        <v>0</v>
      </c>
      <c r="K205" s="38">
        <f t="shared" si="14"/>
        <v>4</v>
      </c>
      <c r="L205" s="39">
        <f t="shared" si="15"/>
        <v>1</v>
      </c>
      <c r="M205" s="40" t="s">
        <v>54</v>
      </c>
      <c r="N205" s="41"/>
    </row>
    <row r="206" spans="1:14">
      <c r="A206" s="81"/>
      <c r="B206" s="78"/>
      <c r="C206" s="78"/>
      <c r="D206" s="48" t="s">
        <v>154</v>
      </c>
      <c r="E206" s="48"/>
      <c r="F206" s="36" t="s">
        <v>259</v>
      </c>
      <c r="G206" s="36">
        <v>4</v>
      </c>
      <c r="H206" s="52">
        <f t="shared" si="16"/>
        <v>6.8</v>
      </c>
      <c r="I206" s="36">
        <v>4</v>
      </c>
      <c r="J206" s="37">
        <v>0</v>
      </c>
      <c r="K206" s="38">
        <f t="shared" si="14"/>
        <v>4</v>
      </c>
      <c r="L206" s="39">
        <f t="shared" si="15"/>
        <v>1</v>
      </c>
      <c r="M206" s="40" t="s">
        <v>54</v>
      </c>
      <c r="N206" s="41"/>
    </row>
    <row r="207" spans="1:14">
      <c r="A207" s="81"/>
      <c r="B207" s="78"/>
      <c r="C207" s="78"/>
      <c r="D207" s="48" t="s">
        <v>155</v>
      </c>
      <c r="E207" s="48"/>
      <c r="F207" s="36" t="s">
        <v>259</v>
      </c>
      <c r="G207" s="36">
        <v>4</v>
      </c>
      <c r="H207" s="52">
        <f t="shared" si="16"/>
        <v>6.8</v>
      </c>
      <c r="I207" s="36">
        <v>4</v>
      </c>
      <c r="J207" s="37">
        <v>0</v>
      </c>
      <c r="K207" s="38">
        <f t="shared" si="14"/>
        <v>4</v>
      </c>
      <c r="L207" s="39">
        <f t="shared" si="15"/>
        <v>1</v>
      </c>
      <c r="M207" s="40" t="s">
        <v>54</v>
      </c>
      <c r="N207" s="41"/>
    </row>
    <row r="208" spans="1:14">
      <c r="A208" s="81"/>
      <c r="B208" s="78"/>
      <c r="C208" s="78"/>
      <c r="D208" s="48" t="s">
        <v>156</v>
      </c>
      <c r="E208" s="48"/>
      <c r="F208" s="36" t="s">
        <v>259</v>
      </c>
      <c r="G208" s="36">
        <v>4</v>
      </c>
      <c r="H208" s="52">
        <f t="shared" si="16"/>
        <v>6.8</v>
      </c>
      <c r="I208" s="36">
        <v>4</v>
      </c>
      <c r="J208" s="37">
        <v>0</v>
      </c>
      <c r="K208" s="38">
        <f t="shared" si="14"/>
        <v>4</v>
      </c>
      <c r="L208" s="39">
        <f t="shared" si="15"/>
        <v>1</v>
      </c>
      <c r="M208" s="40" t="s">
        <v>54</v>
      </c>
      <c r="N208" s="41"/>
    </row>
    <row r="209" spans="1:14">
      <c r="A209" s="81"/>
      <c r="B209" s="78"/>
      <c r="C209" s="78"/>
      <c r="D209" s="48" t="s">
        <v>269</v>
      </c>
      <c r="E209" s="48"/>
      <c r="F209" s="36" t="s">
        <v>259</v>
      </c>
      <c r="G209" s="36">
        <v>4</v>
      </c>
      <c r="H209" s="52">
        <f t="shared" si="16"/>
        <v>6.8</v>
      </c>
      <c r="I209" s="36">
        <v>4</v>
      </c>
      <c r="J209" s="37">
        <v>0</v>
      </c>
      <c r="K209" s="38">
        <f t="shared" si="14"/>
        <v>4</v>
      </c>
      <c r="L209" s="39">
        <f t="shared" si="15"/>
        <v>1</v>
      </c>
      <c r="M209" s="40" t="s">
        <v>54</v>
      </c>
      <c r="N209" s="41"/>
    </row>
    <row r="210" spans="1:14">
      <c r="A210" s="81"/>
      <c r="B210" s="78"/>
      <c r="C210" s="78"/>
      <c r="D210" s="48" t="s">
        <v>270</v>
      </c>
      <c r="E210" s="48"/>
      <c r="F210" s="36" t="s">
        <v>259</v>
      </c>
      <c r="G210" s="36">
        <v>4</v>
      </c>
      <c r="H210" s="52">
        <f t="shared" si="16"/>
        <v>6.8</v>
      </c>
      <c r="I210" s="36">
        <v>4</v>
      </c>
      <c r="J210" s="37">
        <v>0</v>
      </c>
      <c r="K210" s="38">
        <f t="shared" si="14"/>
        <v>4</v>
      </c>
      <c r="L210" s="39">
        <f t="shared" si="15"/>
        <v>1</v>
      </c>
      <c r="M210" s="40" t="s">
        <v>54</v>
      </c>
      <c r="N210" s="41"/>
    </row>
    <row r="211" spans="1:14">
      <c r="A211" s="81"/>
      <c r="B211" s="78"/>
      <c r="C211" s="78"/>
      <c r="D211" s="48" t="s">
        <v>271</v>
      </c>
      <c r="E211" s="48"/>
      <c r="F211" s="36" t="s">
        <v>259</v>
      </c>
      <c r="G211" s="36">
        <v>4</v>
      </c>
      <c r="H211" s="52">
        <f t="shared" si="16"/>
        <v>6.8</v>
      </c>
      <c r="I211" s="36">
        <v>4</v>
      </c>
      <c r="J211" s="37">
        <v>0</v>
      </c>
      <c r="K211" s="38">
        <f t="shared" si="14"/>
        <v>4</v>
      </c>
      <c r="L211" s="39">
        <f t="shared" si="15"/>
        <v>1</v>
      </c>
      <c r="M211" s="40" t="s">
        <v>54</v>
      </c>
      <c r="N211" s="41"/>
    </row>
    <row r="212" spans="1:14">
      <c r="A212" s="81"/>
      <c r="B212" s="78"/>
      <c r="C212" s="78"/>
      <c r="D212" s="48" t="s">
        <v>157</v>
      </c>
      <c r="E212" s="48"/>
      <c r="F212" s="36" t="s">
        <v>259</v>
      </c>
      <c r="G212" s="36">
        <v>4</v>
      </c>
      <c r="H212" s="52">
        <f t="shared" si="16"/>
        <v>6.8</v>
      </c>
      <c r="I212" s="36">
        <v>4</v>
      </c>
      <c r="J212" s="37">
        <v>0</v>
      </c>
      <c r="K212" s="38">
        <f t="shared" si="14"/>
        <v>4</v>
      </c>
      <c r="L212" s="39">
        <f t="shared" si="15"/>
        <v>1</v>
      </c>
      <c r="M212" s="40" t="s">
        <v>54</v>
      </c>
      <c r="N212" s="41"/>
    </row>
    <row r="213" spans="1:14">
      <c r="A213" s="81"/>
      <c r="B213" s="78"/>
      <c r="C213" s="78"/>
      <c r="D213" s="48" t="s">
        <v>158</v>
      </c>
      <c r="E213" s="48"/>
      <c r="F213" s="36" t="s">
        <v>259</v>
      </c>
      <c r="G213" s="36">
        <v>4</v>
      </c>
      <c r="H213" s="52">
        <f t="shared" si="16"/>
        <v>6.8</v>
      </c>
      <c r="I213" s="36">
        <v>4</v>
      </c>
      <c r="J213" s="37">
        <v>0</v>
      </c>
      <c r="K213" s="38">
        <f t="shared" si="14"/>
        <v>4</v>
      </c>
      <c r="L213" s="39">
        <f t="shared" si="15"/>
        <v>1</v>
      </c>
      <c r="M213" s="40" t="s">
        <v>54</v>
      </c>
      <c r="N213" s="41"/>
    </row>
    <row r="214" spans="1:14">
      <c r="A214" s="81"/>
      <c r="B214" s="78"/>
      <c r="C214" s="78"/>
      <c r="D214" s="48" t="s">
        <v>161</v>
      </c>
      <c r="E214" s="48"/>
      <c r="F214" s="36" t="s">
        <v>259</v>
      </c>
      <c r="G214" s="36">
        <v>4</v>
      </c>
      <c r="H214" s="52">
        <f t="shared" si="16"/>
        <v>6.8</v>
      </c>
      <c r="I214" s="36">
        <v>4</v>
      </c>
      <c r="J214" s="37">
        <v>0</v>
      </c>
      <c r="K214" s="38">
        <f t="shared" si="14"/>
        <v>4</v>
      </c>
      <c r="L214" s="39">
        <f t="shared" si="15"/>
        <v>1</v>
      </c>
      <c r="M214" s="40" t="s">
        <v>54</v>
      </c>
      <c r="N214" s="41"/>
    </row>
    <row r="215" spans="1:14">
      <c r="A215" s="81"/>
      <c r="B215" s="78"/>
      <c r="C215" s="78"/>
      <c r="D215" s="48" t="s">
        <v>159</v>
      </c>
      <c r="E215" s="48"/>
      <c r="F215" s="36" t="s">
        <v>259</v>
      </c>
      <c r="G215" s="36">
        <v>4</v>
      </c>
      <c r="H215" s="52">
        <f t="shared" si="16"/>
        <v>6.8</v>
      </c>
      <c r="I215" s="36">
        <v>4</v>
      </c>
      <c r="J215" s="37">
        <v>0</v>
      </c>
      <c r="K215" s="38">
        <f t="shared" si="14"/>
        <v>4</v>
      </c>
      <c r="L215" s="39">
        <f t="shared" si="15"/>
        <v>1</v>
      </c>
      <c r="M215" s="40" t="s">
        <v>54</v>
      </c>
      <c r="N215" s="41"/>
    </row>
    <row r="216" spans="1:14">
      <c r="A216" s="81"/>
      <c r="B216" s="79"/>
      <c r="C216" s="79"/>
      <c r="D216" s="48" t="s">
        <v>160</v>
      </c>
      <c r="E216" s="48"/>
      <c r="F216" s="36" t="s">
        <v>259</v>
      </c>
      <c r="G216" s="36">
        <v>4</v>
      </c>
      <c r="H216" s="52">
        <f t="shared" si="16"/>
        <v>6.8</v>
      </c>
      <c r="I216" s="36">
        <v>4</v>
      </c>
      <c r="J216" s="37">
        <v>0</v>
      </c>
      <c r="K216" s="38">
        <f t="shared" si="14"/>
        <v>4</v>
      </c>
      <c r="L216" s="39">
        <f t="shared" si="15"/>
        <v>1</v>
      </c>
      <c r="M216" s="40" t="s">
        <v>54</v>
      </c>
      <c r="N216" s="41"/>
    </row>
    <row r="217" spans="1:14">
      <c r="A217" s="81"/>
      <c r="B217" s="77" t="s">
        <v>202</v>
      </c>
      <c r="C217" s="77" t="s">
        <v>219</v>
      </c>
      <c r="D217" s="48" t="s">
        <v>101</v>
      </c>
      <c r="E217" s="48"/>
      <c r="F217" s="36" t="s">
        <v>259</v>
      </c>
      <c r="G217" s="36">
        <v>6</v>
      </c>
      <c r="H217" s="52">
        <f t="shared" si="16"/>
        <v>10.199999999999999</v>
      </c>
      <c r="I217" s="36">
        <v>6</v>
      </c>
      <c r="J217" s="37">
        <v>0</v>
      </c>
      <c r="K217" s="38">
        <f t="shared" si="0"/>
        <v>6</v>
      </c>
      <c r="L217" s="39">
        <f t="shared" si="6"/>
        <v>1</v>
      </c>
      <c r="M217" s="40" t="s">
        <v>54</v>
      </c>
      <c r="N217" s="41"/>
    </row>
    <row r="218" spans="1:14">
      <c r="A218" s="81"/>
      <c r="B218" s="78"/>
      <c r="C218" s="78"/>
      <c r="D218" s="48" t="s">
        <v>99</v>
      </c>
      <c r="E218" s="48"/>
      <c r="F218" s="36" t="s">
        <v>259</v>
      </c>
      <c r="G218" s="36">
        <v>6</v>
      </c>
      <c r="H218" s="52">
        <f t="shared" si="16"/>
        <v>10.199999999999999</v>
      </c>
      <c r="I218" s="36">
        <v>6</v>
      </c>
      <c r="J218" s="37">
        <v>0</v>
      </c>
      <c r="K218" s="38">
        <f t="shared" ref="K218:K220" si="17">SUM(I218,-J218)</f>
        <v>6</v>
      </c>
      <c r="L218" s="39">
        <f t="shared" ref="L218:L220" si="18">I218/G218</f>
        <v>1</v>
      </c>
      <c r="M218" s="40" t="s">
        <v>54</v>
      </c>
      <c r="N218" s="41"/>
    </row>
    <row r="219" spans="1:14">
      <c r="A219" s="81"/>
      <c r="B219" s="78"/>
      <c r="C219" s="78"/>
      <c r="D219" s="48" t="s">
        <v>100</v>
      </c>
      <c r="E219" s="48"/>
      <c r="F219" s="36" t="s">
        <v>259</v>
      </c>
      <c r="G219" s="36">
        <v>6</v>
      </c>
      <c r="H219" s="52">
        <f t="shared" si="16"/>
        <v>10.199999999999999</v>
      </c>
      <c r="I219" s="36">
        <v>6</v>
      </c>
      <c r="J219" s="37">
        <v>0</v>
      </c>
      <c r="K219" s="38">
        <f t="shared" si="17"/>
        <v>6</v>
      </c>
      <c r="L219" s="39">
        <f t="shared" si="18"/>
        <v>1</v>
      </c>
      <c r="M219" s="40" t="s">
        <v>54</v>
      </c>
      <c r="N219" s="41"/>
    </row>
    <row r="220" spans="1:14">
      <c r="A220" s="81"/>
      <c r="B220" s="78"/>
      <c r="C220" s="78"/>
      <c r="D220" s="48" t="s">
        <v>102</v>
      </c>
      <c r="E220" s="48"/>
      <c r="F220" s="36" t="s">
        <v>259</v>
      </c>
      <c r="G220" s="36">
        <v>2</v>
      </c>
      <c r="H220" s="52">
        <f t="shared" si="16"/>
        <v>3.4</v>
      </c>
      <c r="I220" s="36">
        <v>2</v>
      </c>
      <c r="J220" s="37">
        <v>0</v>
      </c>
      <c r="K220" s="38">
        <f t="shared" si="17"/>
        <v>2</v>
      </c>
      <c r="L220" s="39">
        <f t="shared" si="18"/>
        <v>1</v>
      </c>
      <c r="M220" s="40" t="s">
        <v>54</v>
      </c>
      <c r="N220" s="41"/>
    </row>
    <row r="221" spans="1:14">
      <c r="A221" s="81"/>
      <c r="B221" s="78"/>
      <c r="C221" s="78"/>
      <c r="D221" s="48" t="s">
        <v>97</v>
      </c>
      <c r="E221" s="48"/>
      <c r="F221" s="36" t="s">
        <v>259</v>
      </c>
      <c r="G221" s="36">
        <v>8</v>
      </c>
      <c r="H221" s="52">
        <f t="shared" si="16"/>
        <v>13.6</v>
      </c>
      <c r="I221" s="36">
        <v>8</v>
      </c>
      <c r="J221" s="37">
        <v>0</v>
      </c>
      <c r="K221" s="38">
        <f t="shared" si="0"/>
        <v>8</v>
      </c>
      <c r="L221" s="39">
        <f t="shared" si="6"/>
        <v>1</v>
      </c>
      <c r="M221" s="40" t="s">
        <v>54</v>
      </c>
      <c r="N221" s="41"/>
    </row>
    <row r="222" spans="1:14">
      <c r="A222" s="82"/>
      <c r="B222" s="79"/>
      <c r="C222" s="79"/>
      <c r="D222" s="48" t="s">
        <v>98</v>
      </c>
      <c r="E222" s="48"/>
      <c r="F222" s="36" t="s">
        <v>259</v>
      </c>
      <c r="G222" s="36">
        <v>4</v>
      </c>
      <c r="H222" s="52">
        <f t="shared" si="16"/>
        <v>6.8</v>
      </c>
      <c r="I222" s="36">
        <v>4</v>
      </c>
      <c r="J222" s="37">
        <v>0</v>
      </c>
      <c r="K222" s="38">
        <f t="shared" si="0"/>
        <v>4</v>
      </c>
      <c r="L222" s="39">
        <f t="shared" si="6"/>
        <v>1</v>
      </c>
      <c r="M222" s="40" t="s">
        <v>54</v>
      </c>
      <c r="N222" s="41"/>
    </row>
    <row r="223" spans="1:14" ht="16.350000000000001" customHeight="1">
      <c r="A223" s="42" t="s">
        <v>19</v>
      </c>
      <c r="B223" s="43"/>
      <c r="C223" s="43"/>
      <c r="D223" s="43"/>
      <c r="E223" s="43"/>
      <c r="F223" s="44"/>
      <c r="G223" s="44">
        <f>SUM(G13:G222)</f>
        <v>1098</v>
      </c>
      <c r="H223" s="44">
        <f>SUM(H13:H222)</f>
        <v>1866.5999999999958</v>
      </c>
      <c r="I223" s="44">
        <f>SUM(I13:I222)</f>
        <v>1192.75</v>
      </c>
      <c r="J223" s="44">
        <f>SUM(J13:J222)</f>
        <v>483</v>
      </c>
      <c r="K223" s="45">
        <f>SUM(K13:K222)</f>
        <v>709.75</v>
      </c>
      <c r="L223" s="44">
        <f>AVERAGE(L13:L222)</f>
        <v>0.9966071428571428</v>
      </c>
      <c r="M223" s="46"/>
      <c r="N223" s="43"/>
    </row>
    <row r="224" spans="1:14" ht="48" customHeight="1">
      <c r="A224" s="47" t="s">
        <v>20</v>
      </c>
      <c r="B224" s="43"/>
      <c r="C224" s="43"/>
      <c r="D224" s="43"/>
      <c r="E224" s="43"/>
      <c r="F224" s="44"/>
      <c r="G224" s="44">
        <f>SUM(G13:G222)</f>
        <v>1098</v>
      </c>
      <c r="H224" s="44">
        <f>SUM(H13:H222)</f>
        <v>1866.5999999999958</v>
      </c>
      <c r="I224" s="44">
        <f>SUM(I13:I222)</f>
        <v>1192.75</v>
      </c>
      <c r="J224" s="44">
        <f>SUM(J13:J222)</f>
        <v>483</v>
      </c>
      <c r="K224" s="45">
        <f>SUM(K13:K222)</f>
        <v>709.75</v>
      </c>
      <c r="L224" s="44">
        <f>AVERAGE(L13:L222)</f>
        <v>0.9966071428571428</v>
      </c>
      <c r="M224" s="46"/>
      <c r="N224" s="43"/>
    </row>
    <row r="226" spans="2:14" ht="33">
      <c r="B226" s="3" t="s">
        <v>52</v>
      </c>
      <c r="K226" s="5" t="s">
        <v>2</v>
      </c>
      <c r="M226" s="6"/>
      <c r="N226" s="3" t="s">
        <v>1</v>
      </c>
    </row>
    <row r="227" spans="2:14" ht="33">
      <c r="M227" s="7"/>
      <c r="N227" s="3" t="s">
        <v>15</v>
      </c>
    </row>
    <row r="228" spans="2:14" ht="82.5">
      <c r="B228" s="4" t="s">
        <v>0</v>
      </c>
      <c r="C228" s="4"/>
      <c r="D228" s="3" t="s">
        <v>53</v>
      </c>
      <c r="M228" s="31"/>
      <c r="N228" s="3" t="s">
        <v>16</v>
      </c>
    </row>
    <row r="229" spans="2:14" ht="33">
      <c r="B229" s="4"/>
      <c r="C229" s="4"/>
      <c r="D229" s="16"/>
      <c r="E229" s="49"/>
      <c r="F229" s="9"/>
      <c r="K229" s="5" t="s">
        <v>8</v>
      </c>
      <c r="M229" s="8"/>
      <c r="N229" s="3" t="s">
        <v>9</v>
      </c>
    </row>
    <row r="230" spans="2:14" ht="33">
      <c r="D230" s="19"/>
      <c r="E230" s="50"/>
      <c r="F230" s="20"/>
      <c r="K230" s="5" t="s">
        <v>5</v>
      </c>
      <c r="M230" s="8"/>
      <c r="N230" s="3" t="s">
        <v>18</v>
      </c>
    </row>
    <row r="231" spans="2:14" ht="33">
      <c r="D231" s="17"/>
      <c r="E231" s="50"/>
      <c r="F231" s="18"/>
      <c r="M231" s="8"/>
      <c r="N231" s="3" t="s">
        <v>7</v>
      </c>
    </row>
    <row r="232" spans="2:14" ht="66">
      <c r="D232" s="19"/>
      <c r="E232" s="50"/>
      <c r="F232" s="18"/>
      <c r="M232" s="8"/>
      <c r="N232" s="3" t="s">
        <v>14</v>
      </c>
    </row>
    <row r="233" spans="2:14" ht="49.5">
      <c r="D233" s="4"/>
      <c r="E233" s="4"/>
      <c r="F233" s="4"/>
      <c r="M233" s="8"/>
      <c r="N233" s="3" t="s">
        <v>13</v>
      </c>
    </row>
  </sheetData>
  <autoFilter ref="A12:N223"/>
  <mergeCells count="17">
    <mergeCell ref="A13:A222"/>
    <mergeCell ref="B13:B53"/>
    <mergeCell ref="B98:B148"/>
    <mergeCell ref="B149:B151"/>
    <mergeCell ref="B152:B154"/>
    <mergeCell ref="B155:B216"/>
    <mergeCell ref="B217:B222"/>
    <mergeCell ref="B54:B94"/>
    <mergeCell ref="B95:B97"/>
    <mergeCell ref="C155:C216"/>
    <mergeCell ref="C217:C222"/>
    <mergeCell ref="C13:C53"/>
    <mergeCell ref="C54:C94"/>
    <mergeCell ref="C98:C148"/>
    <mergeCell ref="C149:C151"/>
    <mergeCell ref="C152:C154"/>
    <mergeCell ref="C95:C97"/>
  </mergeCells>
  <phoneticPr fontId="1" type="noConversion"/>
  <pageMargins left="0.39370078740157483" right="0.39370078740157483" top="0.39370078740157483" bottom="0.39370078740157483" header="0" footer="0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59"/>
  <sheetViews>
    <sheetView workbookViewId="0">
      <selection activeCell="F28" sqref="F28"/>
    </sheetView>
  </sheetViews>
  <sheetFormatPr defaultRowHeight="16.5"/>
  <cols>
    <col min="1" max="1" width="22.625" customWidth="1"/>
    <col min="2" max="2" width="35.375" customWidth="1"/>
    <col min="3" max="3" width="40.875" customWidth="1"/>
  </cols>
  <sheetData>
    <row r="1" spans="1:3">
      <c r="A1" s="10" t="s">
        <v>12</v>
      </c>
      <c r="B1" s="10" t="s">
        <v>34</v>
      </c>
      <c r="C1" s="10" t="s">
        <v>22</v>
      </c>
    </row>
    <row r="2" spans="1:3">
      <c r="A2" s="21" t="s">
        <v>11</v>
      </c>
      <c r="B2" s="22">
        <f>DATE(2015,9,23)</f>
        <v>42270</v>
      </c>
      <c r="C2" s="24"/>
    </row>
    <row r="3" spans="1:3">
      <c r="A3" s="21" t="s">
        <v>35</v>
      </c>
      <c r="B3" s="22">
        <f>DATE(2015,9,23)</f>
        <v>42270</v>
      </c>
      <c r="C3" s="24"/>
    </row>
    <row r="4" spans="1:3">
      <c r="A4" s="85"/>
      <c r="B4" s="23">
        <f>DATE(2015,9,26)</f>
        <v>42273</v>
      </c>
      <c r="C4" s="27" t="s">
        <v>38</v>
      </c>
    </row>
    <row r="5" spans="1:3">
      <c r="A5" s="85"/>
      <c r="B5" s="23">
        <f>DATE(2015,9,27)</f>
        <v>42274</v>
      </c>
      <c r="C5" s="27" t="s">
        <v>38</v>
      </c>
    </row>
    <row r="6" spans="1:3">
      <c r="A6" s="85"/>
      <c r="B6" s="23">
        <f>DATE(2015,9,28)</f>
        <v>42275</v>
      </c>
      <c r="C6" s="27" t="s">
        <v>38</v>
      </c>
    </row>
    <row r="7" spans="1:3">
      <c r="A7" s="85"/>
      <c r="B7" s="23">
        <f>DATE(2015,9,29)</f>
        <v>42276</v>
      </c>
      <c r="C7" s="27" t="s">
        <v>39</v>
      </c>
    </row>
    <row r="8" spans="1:3">
      <c r="A8" s="85"/>
      <c r="B8" s="23">
        <f>DATE(2015,10,3)</f>
        <v>42280</v>
      </c>
      <c r="C8" s="27" t="s">
        <v>36</v>
      </c>
    </row>
    <row r="9" spans="1:3">
      <c r="A9" s="85"/>
      <c r="B9" s="23">
        <f>DATE(2015,10,4)</f>
        <v>42281</v>
      </c>
      <c r="C9" s="27" t="s">
        <v>37</v>
      </c>
    </row>
    <row r="10" spans="1:3">
      <c r="A10" s="85"/>
      <c r="B10" s="23">
        <f>DATE(2015,10,9)</f>
        <v>42286</v>
      </c>
      <c r="C10" s="27" t="s">
        <v>40</v>
      </c>
    </row>
    <row r="11" spans="1:3">
      <c r="A11" s="85"/>
      <c r="B11" s="23">
        <f>DATE(2015,10,10)</f>
        <v>42287</v>
      </c>
      <c r="C11" s="27" t="s">
        <v>36</v>
      </c>
    </row>
    <row r="12" spans="1:3">
      <c r="A12" s="85"/>
      <c r="B12" s="23">
        <f>DATE(2015,10,11)</f>
        <v>42288</v>
      </c>
      <c r="C12" s="27" t="s">
        <v>37</v>
      </c>
    </row>
    <row r="13" spans="1:3">
      <c r="A13" s="85"/>
      <c r="B13" s="23">
        <f>DATE(2015,10,17)</f>
        <v>42294</v>
      </c>
      <c r="C13" s="27" t="s">
        <v>36</v>
      </c>
    </row>
    <row r="14" spans="1:3">
      <c r="A14" s="85"/>
      <c r="B14" s="23">
        <f>DATE(2015,10,18)</f>
        <v>42295</v>
      </c>
      <c r="C14" s="27" t="s">
        <v>37</v>
      </c>
    </row>
    <row r="15" spans="1:3">
      <c r="A15" s="85"/>
      <c r="B15" s="23">
        <f>DATE(2015,10,19)</f>
        <v>42296</v>
      </c>
      <c r="C15" s="27" t="s">
        <v>59</v>
      </c>
    </row>
    <row r="16" spans="1:3">
      <c r="A16" s="85"/>
      <c r="B16" s="23">
        <f>DATE(2015,10,20)</f>
        <v>42297</v>
      </c>
      <c r="C16" s="27" t="s">
        <v>59</v>
      </c>
    </row>
    <row r="17" spans="1:3">
      <c r="A17" s="85"/>
      <c r="B17" s="23">
        <f>DATE(2015,10,24)</f>
        <v>42301</v>
      </c>
      <c r="C17" s="27" t="s">
        <v>36</v>
      </c>
    </row>
    <row r="18" spans="1:3">
      <c r="A18" s="85"/>
      <c r="B18" s="23">
        <f>DATE(2015,10,25)</f>
        <v>42302</v>
      </c>
      <c r="C18" s="27" t="s">
        <v>37</v>
      </c>
    </row>
    <row r="19" spans="1:3">
      <c r="A19" s="85"/>
      <c r="B19" s="23">
        <f>DATE(2015,10,31)</f>
        <v>42308</v>
      </c>
      <c r="C19" s="27" t="s">
        <v>36</v>
      </c>
    </row>
    <row r="20" spans="1:3">
      <c r="A20" s="85"/>
      <c r="B20" s="23">
        <f>DATE(2015,11,1)</f>
        <v>42309</v>
      </c>
      <c r="C20" s="27" t="s">
        <v>37</v>
      </c>
    </row>
    <row r="21" spans="1:3">
      <c r="A21" s="85"/>
      <c r="B21" s="23">
        <f>DATE(2015,11,7)</f>
        <v>42315</v>
      </c>
      <c r="C21" s="27" t="s">
        <v>36</v>
      </c>
    </row>
    <row r="22" spans="1:3">
      <c r="A22" s="85"/>
      <c r="B22" s="23">
        <f>DATE(2015,11,8)</f>
        <v>42316</v>
      </c>
      <c r="C22" s="27" t="s">
        <v>37</v>
      </c>
    </row>
    <row r="23" spans="1:3">
      <c r="A23" s="85"/>
      <c r="B23" s="23">
        <f>DATE(2015,11,14)</f>
        <v>42322</v>
      </c>
      <c r="C23" s="27" t="s">
        <v>36</v>
      </c>
    </row>
    <row r="24" spans="1:3">
      <c r="A24" s="85"/>
      <c r="B24" s="23">
        <f>DATE(2015,11,15)</f>
        <v>42323</v>
      </c>
      <c r="C24" s="27" t="s">
        <v>37</v>
      </c>
    </row>
    <row r="25" spans="1:3">
      <c r="A25" s="85"/>
      <c r="B25" s="23">
        <f>DATE(2015,11,21)</f>
        <v>42329</v>
      </c>
      <c r="C25" s="27" t="s">
        <v>36</v>
      </c>
    </row>
    <row r="26" spans="1:3">
      <c r="A26" s="85"/>
      <c r="B26" s="23">
        <f>DATE(2015,11,22)</f>
        <v>42330</v>
      </c>
      <c r="C26" s="27" t="s">
        <v>37</v>
      </c>
    </row>
    <row r="27" spans="1:3">
      <c r="A27" s="85"/>
      <c r="B27" s="23">
        <f>DATE(2015,11,28)</f>
        <v>42336</v>
      </c>
      <c r="C27" s="27" t="s">
        <v>36</v>
      </c>
    </row>
    <row r="28" spans="1:3">
      <c r="A28" s="85"/>
      <c r="B28" s="23">
        <f>DATE(2015,11,29)</f>
        <v>42337</v>
      </c>
      <c r="C28" s="27" t="s">
        <v>37</v>
      </c>
    </row>
    <row r="29" spans="1:3">
      <c r="A29" s="85"/>
      <c r="B29" s="23">
        <f>DATE(2015,12,5)</f>
        <v>42343</v>
      </c>
      <c r="C29" s="27" t="s">
        <v>36</v>
      </c>
    </row>
    <row r="30" spans="1:3">
      <c r="A30" s="85"/>
      <c r="B30" s="23">
        <f>DATE(2015,12,6)</f>
        <v>42344</v>
      </c>
      <c r="C30" s="27" t="s">
        <v>37</v>
      </c>
    </row>
    <row r="31" spans="1:3">
      <c r="A31" s="85"/>
      <c r="B31" s="23">
        <f>DATE(2015,12,12)</f>
        <v>42350</v>
      </c>
      <c r="C31" s="27" t="s">
        <v>36</v>
      </c>
    </row>
    <row r="32" spans="1:3">
      <c r="A32" s="85"/>
      <c r="B32" s="23">
        <f>DATE(2015,12,13)</f>
        <v>42351</v>
      </c>
      <c r="C32" s="27" t="s">
        <v>37</v>
      </c>
    </row>
    <row r="33" spans="1:3">
      <c r="A33" s="85"/>
      <c r="B33" s="23">
        <f>DATE(2015,12,19)</f>
        <v>42357</v>
      </c>
      <c r="C33" s="27" t="s">
        <v>36</v>
      </c>
    </row>
    <row r="34" spans="1:3">
      <c r="A34" s="85"/>
      <c r="B34" s="23">
        <f>DATE(2015,12,20)</f>
        <v>42358</v>
      </c>
      <c r="C34" s="27" t="s">
        <v>37</v>
      </c>
    </row>
    <row r="35" spans="1:3">
      <c r="A35" s="85"/>
      <c r="B35" s="23">
        <f>DATE(2015,12,25)</f>
        <v>42363</v>
      </c>
      <c r="C35" s="27" t="s">
        <v>60</v>
      </c>
    </row>
    <row r="36" spans="1:3">
      <c r="A36" s="85"/>
      <c r="B36" s="23">
        <f>DATE(2015,12,26)</f>
        <v>42364</v>
      </c>
      <c r="C36" s="27" t="s">
        <v>36</v>
      </c>
    </row>
    <row r="37" spans="1:3">
      <c r="A37" s="85"/>
      <c r="B37" s="23">
        <f>DATE(2015,12,27)</f>
        <v>42365</v>
      </c>
      <c r="C37" s="27" t="s">
        <v>37</v>
      </c>
    </row>
    <row r="38" spans="1:3">
      <c r="A38" s="85"/>
      <c r="B38" s="23">
        <f>DATE(2016,1,1)</f>
        <v>42370</v>
      </c>
      <c r="C38" s="27" t="s">
        <v>204</v>
      </c>
    </row>
    <row r="39" spans="1:3">
      <c r="A39" s="85"/>
      <c r="B39" s="23">
        <f>DATE(2016,1,2)</f>
        <v>42371</v>
      </c>
      <c r="C39" s="27" t="s">
        <v>36</v>
      </c>
    </row>
    <row r="40" spans="1:3">
      <c r="A40" s="85"/>
      <c r="B40" s="23">
        <f>DATE(2016,1,3)</f>
        <v>42372</v>
      </c>
      <c r="C40" s="27" t="s">
        <v>37</v>
      </c>
    </row>
    <row r="41" spans="1:3">
      <c r="A41" s="85"/>
      <c r="B41" s="23">
        <f>DATE(2016,1,9)</f>
        <v>42378</v>
      </c>
      <c r="C41" s="27" t="s">
        <v>36</v>
      </c>
    </row>
    <row r="42" spans="1:3">
      <c r="A42" s="85"/>
      <c r="B42" s="23">
        <f>DATE(2016,1,10)</f>
        <v>42379</v>
      </c>
      <c r="C42" s="27" t="s">
        <v>37</v>
      </c>
    </row>
    <row r="43" spans="1:3">
      <c r="A43" s="85"/>
      <c r="B43" s="23">
        <f>DATE(2016,1,16)</f>
        <v>42385</v>
      </c>
      <c r="C43" s="27" t="s">
        <v>36</v>
      </c>
    </row>
    <row r="44" spans="1:3">
      <c r="A44" s="85"/>
      <c r="B44" s="23">
        <f>DATE(2016,1,17)</f>
        <v>42386</v>
      </c>
      <c r="C44" s="27" t="s">
        <v>37</v>
      </c>
    </row>
    <row r="45" spans="1:3">
      <c r="A45" s="85"/>
      <c r="B45" s="23">
        <f>DATE(2016,1,23)</f>
        <v>42392</v>
      </c>
      <c r="C45" s="27" t="s">
        <v>36</v>
      </c>
    </row>
    <row r="46" spans="1:3">
      <c r="A46" s="85"/>
      <c r="B46" s="23">
        <f>DATE(2016,1,24)</f>
        <v>42393</v>
      </c>
      <c r="C46" s="27" t="s">
        <v>37</v>
      </c>
    </row>
    <row r="47" spans="1:3">
      <c r="A47" s="85"/>
      <c r="B47" s="23">
        <f>DATE(2016,1,30)</f>
        <v>42399</v>
      </c>
      <c r="C47" s="27" t="s">
        <v>36</v>
      </c>
    </row>
    <row r="48" spans="1:3">
      <c r="A48" s="85"/>
      <c r="B48" s="23">
        <f>DATE(2016,1,31)</f>
        <v>42400</v>
      </c>
      <c r="C48" s="27" t="s">
        <v>37</v>
      </c>
    </row>
    <row r="49" spans="1:3">
      <c r="A49" s="85"/>
      <c r="B49" s="23">
        <f>DATE(2016,2,6)</f>
        <v>42406</v>
      </c>
      <c r="C49" s="27" t="s">
        <v>36</v>
      </c>
    </row>
    <row r="50" spans="1:3">
      <c r="A50" s="85"/>
      <c r="B50" s="23">
        <f>DATE(2016,2,7)</f>
        <v>42407</v>
      </c>
      <c r="C50" s="27" t="s">
        <v>207</v>
      </c>
    </row>
    <row r="51" spans="1:3">
      <c r="A51" s="85"/>
      <c r="B51" s="23">
        <f>DATE(2016,2,8)</f>
        <v>42408</v>
      </c>
      <c r="C51" s="27" t="s">
        <v>208</v>
      </c>
    </row>
    <row r="52" spans="1:3">
      <c r="A52" s="85"/>
      <c r="B52" s="23">
        <f>DATE(2016,2,9)</f>
        <v>42409</v>
      </c>
      <c r="C52" s="27" t="s">
        <v>206</v>
      </c>
    </row>
    <row r="53" spans="1:3">
      <c r="A53" s="85"/>
      <c r="B53" s="23">
        <f>DATE(2016,2,10)</f>
        <v>42410</v>
      </c>
      <c r="C53" s="27" t="s">
        <v>205</v>
      </c>
    </row>
    <row r="54" spans="1:3">
      <c r="A54" s="85"/>
      <c r="B54" s="23">
        <f>DATE(2016,2,13)</f>
        <v>42413</v>
      </c>
      <c r="C54" s="27" t="s">
        <v>36</v>
      </c>
    </row>
    <row r="55" spans="1:3">
      <c r="A55" s="85"/>
      <c r="B55" s="23">
        <f>DATE(2016,2,14)</f>
        <v>42414</v>
      </c>
      <c r="C55" s="27" t="s">
        <v>37</v>
      </c>
    </row>
    <row r="56" spans="1:3">
      <c r="A56" s="85"/>
      <c r="B56" s="23">
        <f>DATE(2016,2,20)</f>
        <v>42420</v>
      </c>
      <c r="C56" s="27" t="s">
        <v>36</v>
      </c>
    </row>
    <row r="57" spans="1:3">
      <c r="A57" s="85"/>
      <c r="B57" s="23">
        <f>DATE(2016,2,21)</f>
        <v>42421</v>
      </c>
      <c r="C57" s="27" t="s">
        <v>37</v>
      </c>
    </row>
    <row r="58" spans="1:3">
      <c r="A58" s="85"/>
      <c r="B58" s="23">
        <f>DATE(2016,2,27)</f>
        <v>42427</v>
      </c>
      <c r="C58" s="27" t="s">
        <v>36</v>
      </c>
    </row>
    <row r="59" spans="1:3">
      <c r="A59" s="85"/>
      <c r="B59" s="23">
        <f>DATE(2016,2,28)</f>
        <v>42428</v>
      </c>
      <c r="C59" s="27" t="s">
        <v>37</v>
      </c>
    </row>
  </sheetData>
  <mergeCells count="1">
    <mergeCell ref="A4:A5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과업목록</vt:lpstr>
      <vt:lpstr>휴무일 목록</vt:lpstr>
    </vt:vector>
  </TitlesOfParts>
  <Company>(c)Snow 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Sprint Task</dc:title>
  <dc:subject>Sprint Backlog</dc:subject>
  <dc:creator>JoSoowoon</dc:creator>
  <cp:keywords>Sprint, Task, Work, Backlog</cp:keywords>
  <dc:description>과업 일정을 정리하고 계산한다.</dc:description>
  <cp:lastModifiedBy>JoSoowoon</cp:lastModifiedBy>
  <cp:lastPrinted>2009-03-13T04:49:37Z</cp:lastPrinted>
  <dcterms:created xsi:type="dcterms:W3CDTF">2009-03-06T04:58:40Z</dcterms:created>
  <dcterms:modified xsi:type="dcterms:W3CDTF">2015-12-31T02:30:29Z</dcterms:modified>
  <cp:category>스케줄, Schedule</cp:category>
  <cp:contentStatus>편집중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8308c2dc-9cec-439c-a12f-88c6ce351b5b</vt:lpwstr>
  </property>
</Properties>
</file>