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2975" activeTab="3"/>
  </bookViews>
  <sheets>
    <sheet name="Mission" sheetId="1" r:id="rId1"/>
    <sheet name="Achievement" sheetId="4" r:id="rId2"/>
    <sheet name="TextAchievementName" sheetId="6" r:id="rId3"/>
    <sheet name="TextAchievementDesc" sheetId="5" r:id="rId4"/>
  </sheets>
  <calcPr calcId="152511"/>
</workbook>
</file>

<file path=xl/calcChain.xml><?xml version="1.0" encoding="utf-8"?>
<calcChain xmlns="http://schemas.openxmlformats.org/spreadsheetml/2006/main">
  <c r="B483" i="6" l="1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D483" i="5"/>
  <c r="D482" i="5"/>
  <c r="D481" i="5"/>
  <c r="D480" i="5"/>
  <c r="D479" i="5"/>
  <c r="D478" i="5"/>
  <c r="D477" i="5"/>
  <c r="D476" i="5"/>
  <c r="D475" i="5"/>
  <c r="D474" i="5"/>
  <c r="D473" i="5"/>
  <c r="D472" i="5"/>
  <c r="D471" i="5"/>
  <c r="D470" i="5"/>
  <c r="D469" i="5"/>
  <c r="D468" i="5"/>
  <c r="D467" i="5"/>
  <c r="D466" i="5"/>
  <c r="D465" i="5"/>
  <c r="D464" i="5"/>
  <c r="D463" i="5"/>
  <c r="D462" i="5"/>
  <c r="D461" i="5"/>
  <c r="D460" i="5"/>
  <c r="D459" i="5"/>
  <c r="E459" i="5" s="1"/>
  <c r="F459" i="5" s="1"/>
  <c r="D458" i="5"/>
  <c r="D457" i="5"/>
  <c r="D456" i="5"/>
  <c r="D455" i="5"/>
  <c r="D454" i="5"/>
  <c r="D453" i="5"/>
  <c r="D452" i="5"/>
  <c r="D451" i="5"/>
  <c r="E451" i="5" s="1"/>
  <c r="F451" i="5" s="1"/>
  <c r="D450" i="5"/>
  <c r="D449" i="5"/>
  <c r="D448" i="5"/>
  <c r="D447" i="5"/>
  <c r="D446" i="5"/>
  <c r="D445" i="5"/>
  <c r="D444" i="5"/>
  <c r="D443" i="5"/>
  <c r="E443" i="5" s="1"/>
  <c r="F443" i="5" s="1"/>
  <c r="D442" i="5"/>
  <c r="D441" i="5"/>
  <c r="D440" i="5"/>
  <c r="D439" i="5"/>
  <c r="D438" i="5"/>
  <c r="D437" i="5"/>
  <c r="D436" i="5"/>
  <c r="D435" i="5"/>
  <c r="E435" i="5" s="1"/>
  <c r="F435" i="5" s="1"/>
  <c r="D434" i="5"/>
  <c r="D433" i="5"/>
  <c r="D432" i="5"/>
  <c r="D431" i="5"/>
  <c r="D430" i="5"/>
  <c r="D429" i="5"/>
  <c r="D428" i="5"/>
  <c r="D427" i="5"/>
  <c r="E427" i="5" s="1"/>
  <c r="F427" i="5" s="1"/>
  <c r="D426" i="5"/>
  <c r="D425" i="5"/>
  <c r="D401" i="5"/>
  <c r="D424" i="5"/>
  <c r="D423" i="5"/>
  <c r="D422" i="5"/>
  <c r="D421" i="5"/>
  <c r="D420" i="5"/>
  <c r="D419" i="5"/>
  <c r="D418" i="5"/>
  <c r="E418" i="5" s="1"/>
  <c r="F418" i="5" s="1"/>
  <c r="D417" i="5"/>
  <c r="D416" i="5"/>
  <c r="D415" i="5"/>
  <c r="D414" i="5"/>
  <c r="D413" i="5"/>
  <c r="D412" i="5"/>
  <c r="D411" i="5"/>
  <c r="D410" i="5"/>
  <c r="E410" i="5" s="1"/>
  <c r="F410" i="5" s="1"/>
  <c r="D409" i="5"/>
  <c r="D408" i="5"/>
  <c r="D407" i="5"/>
  <c r="D406" i="5"/>
  <c r="D405" i="5"/>
  <c r="D404" i="5"/>
  <c r="D403" i="5"/>
  <c r="D402" i="5"/>
  <c r="E402" i="5" s="1"/>
  <c r="F402" i="5" s="1"/>
  <c r="E401" i="5"/>
  <c r="F401" i="5" s="1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E384" i="5" s="1"/>
  <c r="F384" i="5" s="1"/>
  <c r="D383" i="5"/>
  <c r="D382" i="5"/>
  <c r="D381" i="5"/>
  <c r="D380" i="5"/>
  <c r="D379" i="5"/>
  <c r="D378" i="5"/>
  <c r="D377" i="5"/>
  <c r="E377" i="5" s="1"/>
  <c r="F377" i="5" s="1"/>
  <c r="D376" i="5"/>
  <c r="D375" i="5"/>
  <c r="D374" i="5"/>
  <c r="D373" i="5"/>
  <c r="D372" i="5"/>
  <c r="D371" i="5"/>
  <c r="D370" i="5"/>
  <c r="D369" i="5"/>
  <c r="E369" i="5" s="1"/>
  <c r="F369" i="5" s="1"/>
  <c r="D368" i="5"/>
  <c r="D367" i="5"/>
  <c r="D366" i="5"/>
  <c r="D365" i="5"/>
  <c r="D364" i="5"/>
  <c r="D363" i="5"/>
  <c r="D362" i="5"/>
  <c r="D361" i="5"/>
  <c r="E361" i="5" s="1"/>
  <c r="F361" i="5" s="1"/>
  <c r="D360" i="5"/>
  <c r="E360" i="5" s="1"/>
  <c r="F360" i="5" s="1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E343" i="5" s="1"/>
  <c r="F343" i="5" s="1"/>
  <c r="D342" i="5"/>
  <c r="D341" i="5"/>
  <c r="D340" i="5"/>
  <c r="D339" i="5"/>
  <c r="E339" i="5" s="1"/>
  <c r="F339" i="5" s="1"/>
  <c r="D338" i="5"/>
  <c r="D337" i="5"/>
  <c r="D336" i="5"/>
  <c r="D335" i="5"/>
  <c r="E335" i="5" s="1"/>
  <c r="F335" i="5" s="1"/>
  <c r="D334" i="5"/>
  <c r="D333" i="5"/>
  <c r="D332" i="5"/>
  <c r="D331" i="5"/>
  <c r="E331" i="5" s="1"/>
  <c r="F331" i="5" s="1"/>
  <c r="D330" i="5"/>
  <c r="D329" i="5"/>
  <c r="D328" i="5"/>
  <c r="D327" i="5"/>
  <c r="E327" i="5" s="1"/>
  <c r="F327" i="5" s="1"/>
  <c r="D326" i="5"/>
  <c r="D325" i="5"/>
  <c r="D324" i="5"/>
  <c r="D323" i="5"/>
  <c r="E323" i="5" s="1"/>
  <c r="F323" i="5" s="1"/>
  <c r="D322" i="5"/>
  <c r="D321" i="5"/>
  <c r="D320" i="5"/>
  <c r="D319" i="5"/>
  <c r="E319" i="5" s="1"/>
  <c r="F319" i="5" s="1"/>
  <c r="D318" i="5"/>
  <c r="E329" i="5"/>
  <c r="F329" i="5" s="1"/>
  <c r="E325" i="5"/>
  <c r="F325" i="5" s="1"/>
  <c r="E321" i="5"/>
  <c r="F321" i="5" s="1"/>
  <c r="D317" i="5"/>
  <c r="E317" i="5" s="1"/>
  <c r="F317" i="5" s="1"/>
  <c r="D316" i="5"/>
  <c r="D315" i="5"/>
  <c r="D314" i="5"/>
  <c r="D313" i="5"/>
  <c r="E313" i="5" s="1"/>
  <c r="F313" i="5" s="1"/>
  <c r="D312" i="5"/>
  <c r="D311" i="5"/>
  <c r="D310" i="5"/>
  <c r="D309" i="5"/>
  <c r="E309" i="5" s="1"/>
  <c r="F309" i="5" s="1"/>
  <c r="D308" i="5"/>
  <c r="D307" i="5"/>
  <c r="D306" i="5"/>
  <c r="D305" i="5"/>
  <c r="E305" i="5" s="1"/>
  <c r="F305" i="5" s="1"/>
  <c r="D304" i="5"/>
  <c r="D303" i="5"/>
  <c r="D302" i="5"/>
  <c r="D301" i="5"/>
  <c r="E301" i="5" s="1"/>
  <c r="F301" i="5" s="1"/>
  <c r="D300" i="5"/>
  <c r="D299" i="5"/>
  <c r="D298" i="5"/>
  <c r="D297" i="5"/>
  <c r="E297" i="5" s="1"/>
  <c r="F297" i="5" s="1"/>
  <c r="D296" i="5"/>
  <c r="D295" i="5"/>
  <c r="D294" i="5"/>
  <c r="E294" i="5" s="1"/>
  <c r="F294" i="5" s="1"/>
  <c r="D293" i="5"/>
  <c r="D292" i="5"/>
  <c r="E292" i="5" s="1"/>
  <c r="F292" i="5" s="1"/>
  <c r="D291" i="5"/>
  <c r="D290" i="5"/>
  <c r="E290" i="5" s="1"/>
  <c r="F290" i="5" s="1"/>
  <c r="D289" i="5"/>
  <c r="D288" i="5"/>
  <c r="D287" i="5"/>
  <c r="D286" i="5"/>
  <c r="E286" i="5" s="1"/>
  <c r="F286" i="5" s="1"/>
  <c r="D285" i="5"/>
  <c r="D284" i="5"/>
  <c r="E284" i="5" s="1"/>
  <c r="F284" i="5" s="1"/>
  <c r="D283" i="5"/>
  <c r="D282" i="5"/>
  <c r="E282" i="5" s="1"/>
  <c r="F282" i="5" s="1"/>
  <c r="D260" i="5"/>
  <c r="D259" i="5"/>
  <c r="D258" i="5"/>
  <c r="E258" i="5" s="1"/>
  <c r="F258" i="5" s="1"/>
  <c r="D257" i="5"/>
  <c r="E257" i="5" s="1"/>
  <c r="F257" i="5" s="1"/>
  <c r="D256" i="5"/>
  <c r="D255" i="5"/>
  <c r="D254" i="5"/>
  <c r="D253" i="5"/>
  <c r="D252" i="5"/>
  <c r="D251" i="5"/>
  <c r="D250" i="5"/>
  <c r="D249" i="5"/>
  <c r="E249" i="5" s="1"/>
  <c r="F249" i="5" s="1"/>
  <c r="D248" i="5"/>
  <c r="D247" i="5"/>
  <c r="D246" i="5"/>
  <c r="D245" i="5"/>
  <c r="D244" i="5"/>
  <c r="D243" i="5"/>
  <c r="D242" i="5"/>
  <c r="E242" i="5" s="1"/>
  <c r="F242" i="5" s="1"/>
  <c r="D241" i="5"/>
  <c r="E241" i="5" s="1"/>
  <c r="F241" i="5" s="1"/>
  <c r="D240" i="5"/>
  <c r="D239" i="5"/>
  <c r="D238" i="5"/>
  <c r="E238" i="5" s="1"/>
  <c r="F238" i="5" s="1"/>
  <c r="D237" i="5"/>
  <c r="E237" i="5" s="1"/>
  <c r="F237" i="5" s="1"/>
  <c r="D236" i="5"/>
  <c r="D235" i="5"/>
  <c r="D234" i="5"/>
  <c r="D233" i="5"/>
  <c r="E233" i="5" s="1"/>
  <c r="F233" i="5" s="1"/>
  <c r="D232" i="5"/>
  <c r="D231" i="5"/>
  <c r="D230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E265" i="5" s="1"/>
  <c r="F265" i="5" s="1"/>
  <c r="D264" i="5"/>
  <c r="E264" i="5" s="1"/>
  <c r="F264" i="5" s="1"/>
  <c r="D263" i="5"/>
  <c r="D262" i="5"/>
  <c r="D261" i="5"/>
  <c r="E248" i="5"/>
  <c r="F248" i="5" s="1"/>
  <c r="E244" i="5"/>
  <c r="F244" i="5" s="1"/>
  <c r="E240" i="5"/>
  <c r="F240" i="5" s="1"/>
  <c r="E236" i="5"/>
  <c r="F236" i="5" s="1"/>
  <c r="E232" i="5"/>
  <c r="F232" i="5" s="1"/>
  <c r="D189" i="5"/>
  <c r="D188" i="5"/>
  <c r="D187" i="5"/>
  <c r="E187" i="5" s="1"/>
  <c r="F187" i="5" s="1"/>
  <c r="D186" i="5"/>
  <c r="E186" i="5" s="1"/>
  <c r="F186" i="5" s="1"/>
  <c r="D185" i="5"/>
  <c r="D184" i="5"/>
  <c r="D183" i="5"/>
  <c r="D182" i="5"/>
  <c r="D181" i="5"/>
  <c r="D180" i="5"/>
  <c r="D179" i="5"/>
  <c r="E179" i="5" s="1"/>
  <c r="F179" i="5" s="1"/>
  <c r="D178" i="5"/>
  <c r="E178" i="5" s="1"/>
  <c r="F178" i="5" s="1"/>
  <c r="D177" i="5"/>
  <c r="D176" i="5"/>
  <c r="D175" i="5"/>
  <c r="D174" i="5"/>
  <c r="D173" i="5"/>
  <c r="D172" i="5"/>
  <c r="D171" i="5"/>
  <c r="E171" i="5" s="1"/>
  <c r="F171" i="5" s="1"/>
  <c r="D170" i="5"/>
  <c r="E170" i="5" s="1"/>
  <c r="F170" i="5" s="1"/>
  <c r="D169" i="5"/>
  <c r="D168" i="5"/>
  <c r="D160" i="5"/>
  <c r="E160" i="5" s="1"/>
  <c r="F160" i="5" s="1"/>
  <c r="D159" i="5"/>
  <c r="D158" i="5"/>
  <c r="D157" i="5"/>
  <c r="D156" i="5"/>
  <c r="D155" i="5"/>
  <c r="D154" i="5"/>
  <c r="E154" i="5" s="1"/>
  <c r="F154" i="5" s="1"/>
  <c r="D153" i="5"/>
  <c r="D152" i="5"/>
  <c r="D151" i="5"/>
  <c r="D150" i="5"/>
  <c r="E150" i="5" s="1"/>
  <c r="F150" i="5" s="1"/>
  <c r="D149" i="5"/>
  <c r="D148" i="5"/>
  <c r="D147" i="5"/>
  <c r="D146" i="5"/>
  <c r="E146" i="5" s="1"/>
  <c r="F146" i="5" s="1"/>
  <c r="D145" i="5"/>
  <c r="D144" i="5"/>
  <c r="E148" i="5"/>
  <c r="F148" i="5" s="1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E124" i="5" s="1"/>
  <c r="F124" i="5" s="1"/>
  <c r="D123" i="5"/>
  <c r="D122" i="5"/>
  <c r="D121" i="5"/>
  <c r="D120" i="5"/>
  <c r="D119" i="5"/>
  <c r="D118" i="5"/>
  <c r="D117" i="5"/>
  <c r="D116" i="5"/>
  <c r="E116" i="5" s="1"/>
  <c r="F116" i="5" s="1"/>
  <c r="D115" i="5"/>
  <c r="D114" i="5"/>
  <c r="D113" i="5"/>
  <c r="D112" i="5"/>
  <c r="E112" i="5" s="1"/>
  <c r="F112" i="5" s="1"/>
  <c r="D111" i="5"/>
  <c r="D110" i="5"/>
  <c r="D109" i="5"/>
  <c r="D108" i="5"/>
  <c r="E108" i="5" s="1"/>
  <c r="F108" i="5" s="1"/>
  <c r="D107" i="5"/>
  <c r="D106" i="5"/>
  <c r="D105" i="5"/>
  <c r="D104" i="5"/>
  <c r="D103" i="5"/>
  <c r="D102" i="5"/>
  <c r="E102" i="5" s="1"/>
  <c r="F102" i="5" s="1"/>
  <c r="D101" i="5"/>
  <c r="D100" i="5"/>
  <c r="D99" i="5"/>
  <c r="D98" i="5"/>
  <c r="E98" i="5" s="1"/>
  <c r="F98" i="5" s="1"/>
  <c r="D97" i="5"/>
  <c r="D96" i="5"/>
  <c r="D95" i="5"/>
  <c r="E95" i="5" s="1"/>
  <c r="F95" i="5" s="1"/>
  <c r="D94" i="5"/>
  <c r="E94" i="5" s="1"/>
  <c r="F94" i="5" s="1"/>
  <c r="D93" i="5"/>
  <c r="D92" i="5"/>
  <c r="D91" i="5"/>
  <c r="E91" i="5" s="1"/>
  <c r="F91" i="5" s="1"/>
  <c r="D90" i="5"/>
  <c r="E90" i="5" s="1"/>
  <c r="F90" i="5" s="1"/>
  <c r="D89" i="5"/>
  <c r="D88" i="5"/>
  <c r="D87" i="5"/>
  <c r="D86" i="5"/>
  <c r="E86" i="5" s="1"/>
  <c r="F86" i="5" s="1"/>
  <c r="D85" i="5"/>
  <c r="E85" i="5" s="1"/>
  <c r="F85" i="5" s="1"/>
  <c r="D31" i="5"/>
  <c r="D229" i="5"/>
  <c r="D228" i="5"/>
  <c r="D227" i="5"/>
  <c r="E227" i="5" s="1"/>
  <c r="F227" i="5" s="1"/>
  <c r="D226" i="5"/>
  <c r="D225" i="5"/>
  <c r="D224" i="5"/>
  <c r="D223" i="5"/>
  <c r="E223" i="5" s="1"/>
  <c r="F223" i="5" s="1"/>
  <c r="D222" i="5"/>
  <c r="D221" i="5"/>
  <c r="D220" i="5"/>
  <c r="D219" i="5"/>
  <c r="E219" i="5" s="1"/>
  <c r="F219" i="5" s="1"/>
  <c r="D218" i="5"/>
  <c r="D217" i="5"/>
  <c r="D216" i="5"/>
  <c r="D215" i="5"/>
  <c r="E215" i="5" s="1"/>
  <c r="F215" i="5" s="1"/>
  <c r="D214" i="5"/>
  <c r="E214" i="5" s="1"/>
  <c r="F214" i="5" s="1"/>
  <c r="D213" i="5"/>
  <c r="E213" i="5" s="1"/>
  <c r="F213" i="5" s="1"/>
  <c r="D212" i="5"/>
  <c r="D211" i="5"/>
  <c r="D210" i="5"/>
  <c r="E210" i="5" s="1"/>
  <c r="F210" i="5" s="1"/>
  <c r="D209" i="5"/>
  <c r="E209" i="5" s="1"/>
  <c r="F209" i="5" s="1"/>
  <c r="D208" i="5"/>
  <c r="D207" i="5"/>
  <c r="D206" i="5"/>
  <c r="D205" i="5"/>
  <c r="E205" i="5" s="1"/>
  <c r="F205" i="5" s="1"/>
  <c r="D204" i="5"/>
  <c r="D203" i="5"/>
  <c r="D202" i="5"/>
  <c r="D201" i="5"/>
  <c r="D200" i="5"/>
  <c r="D199" i="5"/>
  <c r="E199" i="5" s="1"/>
  <c r="F199" i="5" s="1"/>
  <c r="D198" i="5"/>
  <c r="E198" i="5" s="1"/>
  <c r="F198" i="5" s="1"/>
  <c r="D197" i="5"/>
  <c r="E197" i="5" s="1"/>
  <c r="F197" i="5" s="1"/>
  <c r="D196" i="5"/>
  <c r="D195" i="5"/>
  <c r="D194" i="5"/>
  <c r="E194" i="5" s="1"/>
  <c r="F194" i="5" s="1"/>
  <c r="D193" i="5"/>
  <c r="E193" i="5" s="1"/>
  <c r="F193" i="5" s="1"/>
  <c r="D192" i="5"/>
  <c r="D191" i="5"/>
  <c r="D190" i="5"/>
  <c r="E212" i="5"/>
  <c r="F212" i="5" s="1"/>
  <c r="E208" i="5"/>
  <c r="F208" i="5" s="1"/>
  <c r="E204" i="5"/>
  <c r="F204" i="5" s="1"/>
  <c r="E200" i="5"/>
  <c r="F200" i="5" s="1"/>
  <c r="E196" i="5"/>
  <c r="F196" i="5" s="1"/>
  <c r="E192" i="5"/>
  <c r="F192" i="5" s="1"/>
  <c r="E190" i="5"/>
  <c r="F190" i="5" s="1"/>
  <c r="E183" i="5"/>
  <c r="F183" i="5" s="1"/>
  <c r="E182" i="5"/>
  <c r="F182" i="5" s="1"/>
  <c r="E175" i="5"/>
  <c r="F175" i="5" s="1"/>
  <c r="E174" i="5"/>
  <c r="F174" i="5" s="1"/>
  <c r="D167" i="5"/>
  <c r="D166" i="5"/>
  <c r="D165" i="5"/>
  <c r="D164" i="5"/>
  <c r="D163" i="5"/>
  <c r="D162" i="5"/>
  <c r="D161" i="5"/>
  <c r="E158" i="5"/>
  <c r="F158" i="5" s="1"/>
  <c r="E155" i="5"/>
  <c r="F155" i="5" s="1"/>
  <c r="E151" i="5"/>
  <c r="F151" i="5" s="1"/>
  <c r="E147" i="5"/>
  <c r="F147" i="5" s="1"/>
  <c r="E126" i="5"/>
  <c r="F126" i="5" s="1"/>
  <c r="E122" i="5"/>
  <c r="F122" i="5" s="1"/>
  <c r="E118" i="5"/>
  <c r="F118" i="5" s="1"/>
  <c r="E114" i="5"/>
  <c r="F114" i="5" s="1"/>
  <c r="E110" i="5"/>
  <c r="F110" i="5" s="1"/>
  <c r="E106" i="5"/>
  <c r="F106" i="5" s="1"/>
  <c r="E104" i="5"/>
  <c r="F104" i="5" s="1"/>
  <c r="E101" i="5"/>
  <c r="F101" i="5" s="1"/>
  <c r="E99" i="5"/>
  <c r="F99" i="5" s="1"/>
  <c r="E87" i="5"/>
  <c r="F87" i="5" s="1"/>
  <c r="D84" i="5"/>
  <c r="D83" i="5"/>
  <c r="D82" i="5"/>
  <c r="E82" i="5" s="1"/>
  <c r="F82" i="5" s="1"/>
  <c r="D81" i="5"/>
  <c r="D80" i="5"/>
  <c r="D79" i="5"/>
  <c r="D78" i="5"/>
  <c r="E78" i="5" s="1"/>
  <c r="F78" i="5" s="1"/>
  <c r="D77" i="5"/>
  <c r="D76" i="5"/>
  <c r="D75" i="5"/>
  <c r="D74" i="5"/>
  <c r="E74" i="5" s="1"/>
  <c r="F74" i="5" s="1"/>
  <c r="D73" i="5"/>
  <c r="D72" i="5"/>
  <c r="D71" i="5"/>
  <c r="D70" i="5"/>
  <c r="E70" i="5" s="1"/>
  <c r="F70" i="5" s="1"/>
  <c r="D69" i="5"/>
  <c r="D68" i="5"/>
  <c r="D67" i="5"/>
  <c r="D66" i="5"/>
  <c r="E66" i="5" s="1"/>
  <c r="F66" i="5" s="1"/>
  <c r="D65" i="5"/>
  <c r="D64" i="5"/>
  <c r="D63" i="5"/>
  <c r="D62" i="5"/>
  <c r="E62" i="5" s="1"/>
  <c r="F62" i="5" s="1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E38" i="5" s="1"/>
  <c r="F38" i="5" s="1"/>
  <c r="D37" i="5"/>
  <c r="D36" i="5"/>
  <c r="D35" i="5"/>
  <c r="D34" i="5"/>
  <c r="E34" i="5" s="1"/>
  <c r="F34" i="5" s="1"/>
  <c r="D33" i="5"/>
  <c r="D32" i="5"/>
  <c r="D30" i="5"/>
  <c r="D29" i="5"/>
  <c r="D28" i="5"/>
  <c r="D27" i="5"/>
  <c r="D26" i="5"/>
  <c r="D25" i="5"/>
  <c r="E25" i="5" s="1"/>
  <c r="F25" i="5" s="1"/>
  <c r="D24" i="5"/>
  <c r="E24" i="5" s="1"/>
  <c r="F24" i="5" s="1"/>
  <c r="D23" i="5"/>
  <c r="D22" i="5"/>
  <c r="D21" i="5"/>
  <c r="E21" i="5" s="1"/>
  <c r="F21" i="5" s="1"/>
  <c r="D19" i="5"/>
  <c r="D20" i="5"/>
  <c r="D18" i="5"/>
  <c r="E18" i="5" s="1"/>
  <c r="F18" i="5" s="1"/>
  <c r="D17" i="5"/>
  <c r="D16" i="5"/>
  <c r="D15" i="5"/>
  <c r="E15" i="5" s="1"/>
  <c r="F15" i="5" s="1"/>
  <c r="D14" i="5"/>
  <c r="D12" i="5"/>
  <c r="D11" i="5"/>
  <c r="D10" i="5"/>
  <c r="E10" i="5" s="1"/>
  <c r="F10" i="5" s="1"/>
  <c r="D9" i="5"/>
  <c r="D8" i="5"/>
  <c r="E8" i="5" s="1"/>
  <c r="F8" i="5" s="1"/>
  <c r="E9" i="5"/>
  <c r="F9" i="5" s="1"/>
  <c r="D7" i="5"/>
  <c r="E6" i="5"/>
  <c r="F6" i="5" s="1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E483" i="5"/>
  <c r="F483" i="5" s="1"/>
  <c r="E482" i="5"/>
  <c r="F482" i="5" s="1"/>
  <c r="E481" i="5"/>
  <c r="F481" i="5" s="1"/>
  <c r="E480" i="5"/>
  <c r="F480" i="5" s="1"/>
  <c r="E479" i="5"/>
  <c r="F479" i="5" s="1"/>
  <c r="E478" i="5"/>
  <c r="F478" i="5" s="1"/>
  <c r="E477" i="5"/>
  <c r="F477" i="5" s="1"/>
  <c r="E476" i="5"/>
  <c r="F476" i="5" s="1"/>
  <c r="E475" i="5"/>
  <c r="F475" i="5" s="1"/>
  <c r="E474" i="5"/>
  <c r="F474" i="5" s="1"/>
  <c r="E473" i="5"/>
  <c r="F473" i="5" s="1"/>
  <c r="F472" i="5"/>
  <c r="E472" i="5"/>
  <c r="E471" i="5"/>
  <c r="F471" i="5" s="1"/>
  <c r="E470" i="5"/>
  <c r="F470" i="5" s="1"/>
  <c r="E469" i="5"/>
  <c r="F469" i="5" s="1"/>
  <c r="F468" i="5"/>
  <c r="E468" i="5"/>
  <c r="E467" i="5"/>
  <c r="F467" i="5" s="1"/>
  <c r="E466" i="5"/>
  <c r="F466" i="5" s="1"/>
  <c r="E465" i="5"/>
  <c r="F465" i="5" s="1"/>
  <c r="F464" i="5"/>
  <c r="E464" i="5"/>
  <c r="E463" i="5"/>
  <c r="F463" i="5" s="1"/>
  <c r="E462" i="5"/>
  <c r="F462" i="5" s="1"/>
  <c r="E461" i="5"/>
  <c r="F461" i="5" s="1"/>
  <c r="F460" i="5"/>
  <c r="E460" i="5"/>
  <c r="E458" i="5"/>
  <c r="F458" i="5" s="1"/>
  <c r="E457" i="5"/>
  <c r="F457" i="5" s="1"/>
  <c r="E456" i="5"/>
  <c r="F456" i="5" s="1"/>
  <c r="E455" i="5"/>
  <c r="F455" i="5" s="1"/>
  <c r="F454" i="5"/>
  <c r="E454" i="5"/>
  <c r="E453" i="5"/>
  <c r="F453" i="5" s="1"/>
  <c r="F452" i="5"/>
  <c r="E452" i="5"/>
  <c r="E450" i="5"/>
  <c r="F450" i="5" s="1"/>
  <c r="E449" i="5"/>
  <c r="F449" i="5" s="1"/>
  <c r="E448" i="5"/>
  <c r="F448" i="5" s="1"/>
  <c r="E447" i="5"/>
  <c r="F447" i="5" s="1"/>
  <c r="E446" i="5"/>
  <c r="F446" i="5" s="1"/>
  <c r="E445" i="5"/>
  <c r="F445" i="5" s="1"/>
  <c r="F444" i="5"/>
  <c r="E444" i="5"/>
  <c r="E442" i="5"/>
  <c r="F442" i="5" s="1"/>
  <c r="E441" i="5"/>
  <c r="F441" i="5" s="1"/>
  <c r="E440" i="5"/>
  <c r="F440" i="5" s="1"/>
  <c r="E439" i="5"/>
  <c r="F439" i="5" s="1"/>
  <c r="E438" i="5"/>
  <c r="F438" i="5" s="1"/>
  <c r="E437" i="5"/>
  <c r="F437" i="5" s="1"/>
  <c r="F436" i="5"/>
  <c r="E436" i="5"/>
  <c r="E434" i="5"/>
  <c r="F434" i="5" s="1"/>
  <c r="E433" i="5"/>
  <c r="F433" i="5" s="1"/>
  <c r="E432" i="5"/>
  <c r="F432" i="5" s="1"/>
  <c r="E431" i="5"/>
  <c r="F431" i="5" s="1"/>
  <c r="F430" i="5"/>
  <c r="E430" i="5"/>
  <c r="E429" i="5"/>
  <c r="F429" i="5" s="1"/>
  <c r="F428" i="5"/>
  <c r="E428" i="5"/>
  <c r="E426" i="5"/>
  <c r="F426" i="5" s="1"/>
  <c r="E425" i="5"/>
  <c r="F425" i="5" s="1"/>
  <c r="F424" i="5"/>
  <c r="E424" i="5"/>
  <c r="E423" i="5"/>
  <c r="F423" i="5" s="1"/>
  <c r="E422" i="5"/>
  <c r="F422" i="5" s="1"/>
  <c r="E421" i="5"/>
  <c r="F421" i="5" s="1"/>
  <c r="E420" i="5"/>
  <c r="F420" i="5" s="1"/>
  <c r="E419" i="5"/>
  <c r="F419" i="5" s="1"/>
  <c r="E417" i="5"/>
  <c r="F417" i="5" s="1"/>
  <c r="F416" i="5"/>
  <c r="E416" i="5"/>
  <c r="E415" i="5"/>
  <c r="F415" i="5" s="1"/>
  <c r="E414" i="5"/>
  <c r="F414" i="5" s="1"/>
  <c r="E413" i="5"/>
  <c r="F413" i="5" s="1"/>
  <c r="E412" i="5"/>
  <c r="F412" i="5" s="1"/>
  <c r="E411" i="5"/>
  <c r="F411" i="5" s="1"/>
  <c r="E409" i="5"/>
  <c r="F409" i="5" s="1"/>
  <c r="F408" i="5"/>
  <c r="E408" i="5"/>
  <c r="E407" i="5"/>
  <c r="F407" i="5" s="1"/>
  <c r="E406" i="5"/>
  <c r="F406" i="5" s="1"/>
  <c r="E405" i="5"/>
  <c r="F405" i="5" s="1"/>
  <c r="E404" i="5"/>
  <c r="F404" i="5" s="1"/>
  <c r="E403" i="5"/>
  <c r="F403" i="5" s="1"/>
  <c r="E400" i="5"/>
  <c r="F400" i="5" s="1"/>
  <c r="E399" i="5"/>
  <c r="F399" i="5" s="1"/>
  <c r="E398" i="5"/>
  <c r="F398" i="5" s="1"/>
  <c r="E397" i="5"/>
  <c r="F397" i="5" s="1"/>
  <c r="E396" i="5"/>
  <c r="F396" i="5" s="1"/>
  <c r="E395" i="5"/>
  <c r="F395" i="5" s="1"/>
  <c r="F394" i="5"/>
  <c r="E394" i="5"/>
  <c r="E393" i="5"/>
  <c r="F393" i="5" s="1"/>
  <c r="E392" i="5"/>
  <c r="F392" i="5" s="1"/>
  <c r="E391" i="5"/>
  <c r="F391" i="5" s="1"/>
  <c r="F390" i="5"/>
  <c r="E390" i="5"/>
  <c r="E389" i="5"/>
  <c r="F389" i="5" s="1"/>
  <c r="E388" i="5"/>
  <c r="F388" i="5" s="1"/>
  <c r="E387" i="5"/>
  <c r="F387" i="5" s="1"/>
  <c r="F386" i="5"/>
  <c r="E386" i="5"/>
  <c r="E385" i="5"/>
  <c r="F385" i="5" s="1"/>
  <c r="E383" i="5"/>
  <c r="F383" i="5" s="1"/>
  <c r="E382" i="5"/>
  <c r="F382" i="5" s="1"/>
  <c r="E381" i="5"/>
  <c r="F381" i="5" s="1"/>
  <c r="E380" i="5"/>
  <c r="F380" i="5" s="1"/>
  <c r="E379" i="5"/>
  <c r="F379" i="5" s="1"/>
  <c r="F378" i="5"/>
  <c r="E378" i="5"/>
  <c r="E376" i="5"/>
  <c r="F376" i="5" s="1"/>
  <c r="E375" i="5"/>
  <c r="F375" i="5" s="1"/>
  <c r="E374" i="5"/>
  <c r="F374" i="5" s="1"/>
  <c r="E373" i="5"/>
  <c r="F373" i="5" s="1"/>
  <c r="E372" i="5"/>
  <c r="F372" i="5" s="1"/>
  <c r="E371" i="5"/>
  <c r="F371" i="5" s="1"/>
  <c r="F370" i="5"/>
  <c r="E370" i="5"/>
  <c r="E368" i="5"/>
  <c r="F368" i="5" s="1"/>
  <c r="E367" i="5"/>
  <c r="F367" i="5" s="1"/>
  <c r="E366" i="5"/>
  <c r="F366" i="5" s="1"/>
  <c r="E365" i="5"/>
  <c r="F365" i="5" s="1"/>
  <c r="F364" i="5"/>
  <c r="E364" i="5"/>
  <c r="E363" i="5"/>
  <c r="F363" i="5" s="1"/>
  <c r="F362" i="5"/>
  <c r="E362" i="5"/>
  <c r="E359" i="5"/>
  <c r="F359" i="5" s="1"/>
  <c r="F358" i="5"/>
  <c r="E358" i="5"/>
  <c r="E357" i="5"/>
  <c r="F357" i="5" s="1"/>
  <c r="E356" i="5"/>
  <c r="F356" i="5" s="1"/>
  <c r="E355" i="5"/>
  <c r="F355" i="5" s="1"/>
  <c r="F354" i="5"/>
  <c r="E354" i="5"/>
  <c r="E353" i="5"/>
  <c r="F353" i="5" s="1"/>
  <c r="E352" i="5"/>
  <c r="F352" i="5" s="1"/>
  <c r="E351" i="5"/>
  <c r="F351" i="5" s="1"/>
  <c r="F350" i="5"/>
  <c r="E350" i="5"/>
  <c r="E349" i="5"/>
  <c r="F349" i="5" s="1"/>
  <c r="E348" i="5"/>
  <c r="F348" i="5" s="1"/>
  <c r="E347" i="5"/>
  <c r="F347" i="5" s="1"/>
  <c r="E346" i="5"/>
  <c r="F346" i="5" s="1"/>
  <c r="E345" i="5"/>
  <c r="F345" i="5" s="1"/>
  <c r="E344" i="5"/>
  <c r="F344" i="5" s="1"/>
  <c r="F342" i="5"/>
  <c r="E342" i="5"/>
  <c r="E341" i="5"/>
  <c r="F341" i="5" s="1"/>
  <c r="E340" i="5"/>
  <c r="F340" i="5" s="1"/>
  <c r="F338" i="5"/>
  <c r="E338" i="5"/>
  <c r="E337" i="5"/>
  <c r="F337" i="5" s="1"/>
  <c r="E336" i="5"/>
  <c r="F336" i="5" s="1"/>
  <c r="F334" i="5"/>
  <c r="E334" i="5"/>
  <c r="E333" i="5"/>
  <c r="F333" i="5" s="1"/>
  <c r="E332" i="5"/>
  <c r="F332" i="5" s="1"/>
  <c r="E330" i="5"/>
  <c r="F330" i="5" s="1"/>
  <c r="E328" i="5"/>
  <c r="F328" i="5" s="1"/>
  <c r="E326" i="5"/>
  <c r="F326" i="5" s="1"/>
  <c r="E324" i="5"/>
  <c r="F324" i="5" s="1"/>
  <c r="E322" i="5"/>
  <c r="F322" i="5" s="1"/>
  <c r="E320" i="5"/>
  <c r="F320" i="5" s="1"/>
  <c r="E318" i="5"/>
  <c r="F318" i="5" s="1"/>
  <c r="F316" i="5"/>
  <c r="E316" i="5"/>
  <c r="E315" i="5"/>
  <c r="F315" i="5" s="1"/>
  <c r="E314" i="5"/>
  <c r="F314" i="5" s="1"/>
  <c r="F312" i="5"/>
  <c r="E312" i="5"/>
  <c r="E311" i="5"/>
  <c r="F311" i="5" s="1"/>
  <c r="E310" i="5"/>
  <c r="F310" i="5" s="1"/>
  <c r="F308" i="5"/>
  <c r="E308" i="5"/>
  <c r="E307" i="5"/>
  <c r="F307" i="5" s="1"/>
  <c r="E306" i="5"/>
  <c r="F306" i="5" s="1"/>
  <c r="F304" i="5"/>
  <c r="E304" i="5"/>
  <c r="E303" i="5"/>
  <c r="F303" i="5" s="1"/>
  <c r="E302" i="5"/>
  <c r="F302" i="5" s="1"/>
  <c r="F300" i="5"/>
  <c r="E300" i="5"/>
  <c r="E299" i="5"/>
  <c r="F299" i="5" s="1"/>
  <c r="E298" i="5"/>
  <c r="F298" i="5" s="1"/>
  <c r="F296" i="5"/>
  <c r="E296" i="5"/>
  <c r="E295" i="5"/>
  <c r="F295" i="5" s="1"/>
  <c r="E293" i="5"/>
  <c r="F293" i="5" s="1"/>
  <c r="E291" i="5"/>
  <c r="F291" i="5" s="1"/>
  <c r="E289" i="5"/>
  <c r="F289" i="5" s="1"/>
  <c r="E288" i="5"/>
  <c r="F288" i="5" s="1"/>
  <c r="E287" i="5"/>
  <c r="F287" i="5" s="1"/>
  <c r="E285" i="5"/>
  <c r="F285" i="5" s="1"/>
  <c r="E283" i="5"/>
  <c r="F283" i="5" s="1"/>
  <c r="E281" i="5"/>
  <c r="F281" i="5" s="1"/>
  <c r="E280" i="5"/>
  <c r="F280" i="5" s="1"/>
  <c r="E279" i="5"/>
  <c r="F279" i="5" s="1"/>
  <c r="E278" i="5"/>
  <c r="F278" i="5" s="1"/>
  <c r="E277" i="5"/>
  <c r="F277" i="5" s="1"/>
  <c r="E276" i="5"/>
  <c r="F276" i="5" s="1"/>
  <c r="E275" i="5"/>
  <c r="F275" i="5" s="1"/>
  <c r="E274" i="5"/>
  <c r="F274" i="5" s="1"/>
  <c r="E273" i="5"/>
  <c r="F273" i="5" s="1"/>
  <c r="F272" i="5"/>
  <c r="E272" i="5"/>
  <c r="E271" i="5"/>
  <c r="F271" i="5" s="1"/>
  <c r="E270" i="5"/>
  <c r="F270" i="5" s="1"/>
  <c r="E269" i="5"/>
  <c r="F269" i="5" s="1"/>
  <c r="E268" i="5"/>
  <c r="F268" i="5" s="1"/>
  <c r="E267" i="5"/>
  <c r="F267" i="5" s="1"/>
  <c r="E266" i="5"/>
  <c r="F266" i="5" s="1"/>
  <c r="E263" i="5"/>
  <c r="F263" i="5" s="1"/>
  <c r="E262" i="5"/>
  <c r="F262" i="5" s="1"/>
  <c r="E261" i="5"/>
  <c r="F261" i="5" s="1"/>
  <c r="E260" i="5"/>
  <c r="F260" i="5" s="1"/>
  <c r="E259" i="5"/>
  <c r="F259" i="5" s="1"/>
  <c r="E256" i="5"/>
  <c r="F256" i="5" s="1"/>
  <c r="E255" i="5"/>
  <c r="F255" i="5" s="1"/>
  <c r="E254" i="5"/>
  <c r="F254" i="5" s="1"/>
  <c r="E253" i="5"/>
  <c r="F253" i="5" s="1"/>
  <c r="E252" i="5"/>
  <c r="F252" i="5" s="1"/>
  <c r="E251" i="5"/>
  <c r="F251" i="5" s="1"/>
  <c r="E250" i="5"/>
  <c r="F250" i="5" s="1"/>
  <c r="E247" i="5"/>
  <c r="F247" i="5" s="1"/>
  <c r="E246" i="5"/>
  <c r="F246" i="5" s="1"/>
  <c r="E245" i="5"/>
  <c r="F245" i="5" s="1"/>
  <c r="E243" i="5"/>
  <c r="F243" i="5" s="1"/>
  <c r="E239" i="5"/>
  <c r="F239" i="5" s="1"/>
  <c r="E235" i="5"/>
  <c r="F235" i="5" s="1"/>
  <c r="E234" i="5"/>
  <c r="F234" i="5" s="1"/>
  <c r="E231" i="5"/>
  <c r="F231" i="5" s="1"/>
  <c r="E230" i="5"/>
  <c r="F230" i="5" s="1"/>
  <c r="E229" i="5"/>
  <c r="F229" i="5" s="1"/>
  <c r="E228" i="5"/>
  <c r="F228" i="5" s="1"/>
  <c r="E226" i="5"/>
  <c r="F226" i="5" s="1"/>
  <c r="E225" i="5"/>
  <c r="F225" i="5" s="1"/>
  <c r="E224" i="5"/>
  <c r="F224" i="5" s="1"/>
  <c r="E222" i="5"/>
  <c r="F222" i="5" s="1"/>
  <c r="E221" i="5"/>
  <c r="F221" i="5" s="1"/>
  <c r="E220" i="5"/>
  <c r="F220" i="5" s="1"/>
  <c r="F218" i="5"/>
  <c r="E218" i="5"/>
  <c r="E217" i="5"/>
  <c r="F217" i="5" s="1"/>
  <c r="E216" i="5"/>
  <c r="F216" i="5" s="1"/>
  <c r="E211" i="5"/>
  <c r="F211" i="5" s="1"/>
  <c r="E207" i="5"/>
  <c r="F207" i="5" s="1"/>
  <c r="E206" i="5"/>
  <c r="F206" i="5" s="1"/>
  <c r="E203" i="5"/>
  <c r="F203" i="5" s="1"/>
  <c r="E202" i="5"/>
  <c r="F202" i="5" s="1"/>
  <c r="E201" i="5"/>
  <c r="F201" i="5" s="1"/>
  <c r="E195" i="5"/>
  <c r="F195" i="5" s="1"/>
  <c r="E191" i="5"/>
  <c r="F191" i="5" s="1"/>
  <c r="E189" i="5"/>
  <c r="F189" i="5" s="1"/>
  <c r="E188" i="5"/>
  <c r="F188" i="5" s="1"/>
  <c r="E185" i="5"/>
  <c r="F185" i="5" s="1"/>
  <c r="E184" i="5"/>
  <c r="F184" i="5" s="1"/>
  <c r="F181" i="5"/>
  <c r="E181" i="5"/>
  <c r="E180" i="5"/>
  <c r="F180" i="5" s="1"/>
  <c r="F177" i="5"/>
  <c r="E177" i="5"/>
  <c r="E176" i="5"/>
  <c r="F176" i="5" s="1"/>
  <c r="E173" i="5"/>
  <c r="F173" i="5" s="1"/>
  <c r="E172" i="5"/>
  <c r="F172" i="5" s="1"/>
  <c r="E169" i="5"/>
  <c r="F169" i="5" s="1"/>
  <c r="E168" i="5"/>
  <c r="F168" i="5" s="1"/>
  <c r="E167" i="5"/>
  <c r="F167" i="5" s="1"/>
  <c r="E166" i="5"/>
  <c r="F166" i="5" s="1"/>
  <c r="E165" i="5"/>
  <c r="F165" i="5" s="1"/>
  <c r="E164" i="5"/>
  <c r="F164" i="5" s="1"/>
  <c r="E163" i="5"/>
  <c r="F163" i="5" s="1"/>
  <c r="E162" i="5"/>
  <c r="F162" i="5" s="1"/>
  <c r="E161" i="5"/>
  <c r="F161" i="5" s="1"/>
  <c r="F159" i="5"/>
  <c r="E159" i="5"/>
  <c r="E157" i="5"/>
  <c r="F157" i="5" s="1"/>
  <c r="E156" i="5"/>
  <c r="F156" i="5" s="1"/>
  <c r="E153" i="5"/>
  <c r="F153" i="5" s="1"/>
  <c r="E152" i="5"/>
  <c r="F152" i="5" s="1"/>
  <c r="E149" i="5"/>
  <c r="F149" i="5" s="1"/>
  <c r="E145" i="5"/>
  <c r="F145" i="5" s="1"/>
  <c r="E144" i="5"/>
  <c r="F144" i="5" s="1"/>
  <c r="E143" i="5"/>
  <c r="F143" i="5" s="1"/>
  <c r="E142" i="5"/>
  <c r="F142" i="5" s="1"/>
  <c r="E141" i="5"/>
  <c r="F141" i="5" s="1"/>
  <c r="E140" i="5"/>
  <c r="F140" i="5" s="1"/>
  <c r="E139" i="5"/>
  <c r="F139" i="5" s="1"/>
  <c r="E138" i="5"/>
  <c r="F138" i="5" s="1"/>
  <c r="E137" i="5"/>
  <c r="F137" i="5" s="1"/>
  <c r="E136" i="5"/>
  <c r="F136" i="5" s="1"/>
  <c r="E135" i="5"/>
  <c r="F135" i="5" s="1"/>
  <c r="E134" i="5"/>
  <c r="F134" i="5" s="1"/>
  <c r="E133" i="5"/>
  <c r="F133" i="5" s="1"/>
  <c r="E132" i="5"/>
  <c r="F132" i="5" s="1"/>
  <c r="E131" i="5"/>
  <c r="F131" i="5" s="1"/>
  <c r="E130" i="5"/>
  <c r="F130" i="5" s="1"/>
  <c r="E129" i="5"/>
  <c r="F129" i="5" s="1"/>
  <c r="E128" i="5"/>
  <c r="F128" i="5" s="1"/>
  <c r="E127" i="5"/>
  <c r="F127" i="5" s="1"/>
  <c r="E125" i="5"/>
  <c r="F125" i="5" s="1"/>
  <c r="E123" i="5"/>
  <c r="F123" i="5" s="1"/>
  <c r="E121" i="5"/>
  <c r="F121" i="5" s="1"/>
  <c r="E120" i="5"/>
  <c r="F120" i="5" s="1"/>
  <c r="E119" i="5"/>
  <c r="F119" i="5" s="1"/>
  <c r="E117" i="5"/>
  <c r="F117" i="5" s="1"/>
  <c r="E115" i="5"/>
  <c r="F115" i="5" s="1"/>
  <c r="E113" i="5"/>
  <c r="F113" i="5" s="1"/>
  <c r="E111" i="5"/>
  <c r="F111" i="5" s="1"/>
  <c r="E109" i="5"/>
  <c r="F109" i="5" s="1"/>
  <c r="E107" i="5"/>
  <c r="F107" i="5" s="1"/>
  <c r="E105" i="5"/>
  <c r="F105" i="5" s="1"/>
  <c r="E103" i="5"/>
  <c r="F103" i="5" s="1"/>
  <c r="E100" i="5"/>
  <c r="F100" i="5" s="1"/>
  <c r="E97" i="5"/>
  <c r="F97" i="5" s="1"/>
  <c r="E96" i="5"/>
  <c r="F96" i="5" s="1"/>
  <c r="E93" i="5"/>
  <c r="F93" i="5" s="1"/>
  <c r="E92" i="5"/>
  <c r="F92" i="5" s="1"/>
  <c r="E89" i="5"/>
  <c r="F89" i="5" s="1"/>
  <c r="E88" i="5"/>
  <c r="F88" i="5" s="1"/>
  <c r="E84" i="5"/>
  <c r="F84" i="5" s="1"/>
  <c r="F83" i="5"/>
  <c r="E83" i="5"/>
  <c r="F81" i="5"/>
  <c r="E81" i="5"/>
  <c r="E80" i="5"/>
  <c r="F80" i="5" s="1"/>
  <c r="F79" i="5"/>
  <c r="E79" i="5"/>
  <c r="F77" i="5"/>
  <c r="E77" i="5"/>
  <c r="E76" i="5"/>
  <c r="F76" i="5" s="1"/>
  <c r="F75" i="5"/>
  <c r="E75" i="5"/>
  <c r="F73" i="5"/>
  <c r="E73" i="5"/>
  <c r="E72" i="5"/>
  <c r="F72" i="5" s="1"/>
  <c r="F71" i="5"/>
  <c r="E71" i="5"/>
  <c r="F69" i="5"/>
  <c r="E69" i="5"/>
  <c r="E68" i="5"/>
  <c r="F68" i="5" s="1"/>
  <c r="F67" i="5"/>
  <c r="E67" i="5"/>
  <c r="F65" i="5"/>
  <c r="E65" i="5"/>
  <c r="E64" i="5"/>
  <c r="F64" i="5" s="1"/>
  <c r="F63" i="5"/>
  <c r="E63" i="5"/>
  <c r="F61" i="5"/>
  <c r="E61" i="5"/>
  <c r="E60" i="5"/>
  <c r="F60" i="5" s="1"/>
  <c r="F59" i="5"/>
  <c r="E59" i="5"/>
  <c r="E58" i="5"/>
  <c r="F58" i="5" s="1"/>
  <c r="E57" i="5"/>
  <c r="F57" i="5" s="1"/>
  <c r="F56" i="5"/>
  <c r="E56" i="5"/>
  <c r="E55" i="5"/>
  <c r="F55" i="5" s="1"/>
  <c r="F54" i="5"/>
  <c r="E54" i="5"/>
  <c r="E53" i="5"/>
  <c r="F53" i="5" s="1"/>
  <c r="F52" i="5"/>
  <c r="E52" i="5"/>
  <c r="E51" i="5"/>
  <c r="F51" i="5" s="1"/>
  <c r="F50" i="5"/>
  <c r="E50" i="5"/>
  <c r="E49" i="5"/>
  <c r="F49" i="5" s="1"/>
  <c r="F48" i="5"/>
  <c r="E48" i="5"/>
  <c r="E47" i="5"/>
  <c r="F47" i="5" s="1"/>
  <c r="F46" i="5"/>
  <c r="E46" i="5"/>
  <c r="E45" i="5"/>
  <c r="F45" i="5" s="1"/>
  <c r="F44" i="5"/>
  <c r="E44" i="5"/>
  <c r="E43" i="5"/>
  <c r="F43" i="5" s="1"/>
  <c r="E42" i="5"/>
  <c r="F42" i="5" s="1"/>
  <c r="E41" i="5"/>
  <c r="F41" i="5" s="1"/>
  <c r="E40" i="5"/>
  <c r="F40" i="5" s="1"/>
  <c r="F39" i="5"/>
  <c r="E39" i="5"/>
  <c r="F37" i="5"/>
  <c r="E37" i="5"/>
  <c r="E36" i="5"/>
  <c r="F36" i="5" s="1"/>
  <c r="F35" i="5"/>
  <c r="E35" i="5"/>
  <c r="F33" i="5"/>
  <c r="E33" i="5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F26" i="5"/>
  <c r="E26" i="5"/>
  <c r="E23" i="5"/>
  <c r="F23" i="5" s="1"/>
  <c r="F22" i="5"/>
  <c r="E22" i="5"/>
  <c r="E20" i="5"/>
  <c r="F20" i="5" s="1"/>
  <c r="E19" i="5"/>
  <c r="F19" i="5" s="1"/>
  <c r="E17" i="5"/>
  <c r="F17" i="5" s="1"/>
  <c r="E16" i="5"/>
  <c r="F16" i="5" s="1"/>
  <c r="E14" i="5"/>
  <c r="F14" i="5" s="1"/>
  <c r="F13" i="5"/>
  <c r="E13" i="5"/>
  <c r="E12" i="5"/>
  <c r="F12" i="5" s="1"/>
  <c r="F11" i="5"/>
  <c r="E11" i="5"/>
  <c r="E7" i="5"/>
  <c r="F7" i="5" s="1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C35" i="6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3" i="6" s="1"/>
  <c r="C204" i="6" s="1"/>
  <c r="C205" i="6" s="1"/>
  <c r="C206" i="6" s="1"/>
  <c r="C207" i="6" s="1"/>
  <c r="C208" i="6" s="1"/>
  <c r="C209" i="6" s="1"/>
  <c r="C210" i="6" s="1"/>
  <c r="C211" i="6" s="1"/>
  <c r="C212" i="6" s="1"/>
  <c r="C213" i="6" s="1"/>
  <c r="C214" i="6" s="1"/>
  <c r="C215" i="6" s="1"/>
  <c r="C216" i="6" s="1"/>
  <c r="C217" i="6" s="1"/>
  <c r="C218" i="6" s="1"/>
  <c r="C219" i="6" s="1"/>
  <c r="C220" i="6" s="1"/>
  <c r="C221" i="6" s="1"/>
  <c r="C222" i="6" s="1"/>
  <c r="C223" i="6" s="1"/>
  <c r="C224" i="6" s="1"/>
  <c r="C225" i="6" s="1"/>
  <c r="C226" i="6" s="1"/>
  <c r="C227" i="6" s="1"/>
  <c r="C228" i="6" s="1"/>
  <c r="C229" i="6" s="1"/>
  <c r="C230" i="6" s="1"/>
  <c r="C231" i="6" s="1"/>
  <c r="C232" i="6" s="1"/>
  <c r="C233" i="6" s="1"/>
  <c r="C234" i="6" s="1"/>
  <c r="C235" i="6" s="1"/>
  <c r="C236" i="6" s="1"/>
  <c r="C237" i="6" s="1"/>
  <c r="C238" i="6" s="1"/>
  <c r="C239" i="6" s="1"/>
  <c r="C240" i="6" s="1"/>
  <c r="C241" i="6" s="1"/>
  <c r="C242" i="6" s="1"/>
  <c r="C243" i="6" s="1"/>
  <c r="C244" i="6" s="1"/>
  <c r="C245" i="6" s="1"/>
  <c r="C246" i="6" s="1"/>
  <c r="C247" i="6" s="1"/>
  <c r="C248" i="6" s="1"/>
  <c r="C249" i="6" s="1"/>
  <c r="C250" i="6" s="1"/>
  <c r="C251" i="6" s="1"/>
  <c r="C252" i="6" s="1"/>
  <c r="C253" i="6" s="1"/>
  <c r="C254" i="6" s="1"/>
  <c r="C255" i="6" s="1"/>
  <c r="C256" i="6" s="1"/>
  <c r="C257" i="6" s="1"/>
  <c r="C258" i="6" s="1"/>
  <c r="C259" i="6" s="1"/>
  <c r="C260" i="6" s="1"/>
  <c r="C261" i="6" s="1"/>
  <c r="C262" i="6" s="1"/>
  <c r="C263" i="6" s="1"/>
  <c r="C264" i="6" s="1"/>
  <c r="C265" i="6" s="1"/>
  <c r="C266" i="6" s="1"/>
  <c r="C267" i="6" s="1"/>
  <c r="C268" i="6" s="1"/>
  <c r="C269" i="6" s="1"/>
  <c r="C270" i="6" s="1"/>
  <c r="C271" i="6" s="1"/>
  <c r="C272" i="6" s="1"/>
  <c r="C273" i="6" s="1"/>
  <c r="C274" i="6" s="1"/>
  <c r="C275" i="6" s="1"/>
  <c r="C276" i="6" s="1"/>
  <c r="C277" i="6" s="1"/>
  <c r="C278" i="6" s="1"/>
  <c r="C279" i="6" s="1"/>
  <c r="C280" i="6" s="1"/>
  <c r="C281" i="6" s="1"/>
  <c r="C282" i="6" s="1"/>
  <c r="C283" i="6" s="1"/>
  <c r="C284" i="6" s="1"/>
  <c r="C285" i="6" s="1"/>
  <c r="C286" i="6" s="1"/>
  <c r="C287" i="6" s="1"/>
  <c r="C288" i="6" s="1"/>
  <c r="C289" i="6" s="1"/>
  <c r="C290" i="6" s="1"/>
  <c r="C291" i="6" s="1"/>
  <c r="C292" i="6" s="1"/>
  <c r="C293" i="6" s="1"/>
  <c r="C294" i="6" s="1"/>
  <c r="C295" i="6" s="1"/>
  <c r="C296" i="6" s="1"/>
  <c r="C297" i="6" s="1"/>
  <c r="C298" i="6" s="1"/>
  <c r="C299" i="6" s="1"/>
  <c r="C300" i="6" s="1"/>
  <c r="C301" i="6" s="1"/>
  <c r="C302" i="6" s="1"/>
  <c r="C303" i="6" s="1"/>
  <c r="C304" i="6" s="1"/>
  <c r="C305" i="6" s="1"/>
  <c r="C306" i="6" s="1"/>
  <c r="C307" i="6" s="1"/>
  <c r="C308" i="6" s="1"/>
  <c r="C309" i="6" s="1"/>
  <c r="C310" i="6" s="1"/>
  <c r="C311" i="6" s="1"/>
  <c r="C312" i="6" s="1"/>
  <c r="C313" i="6" s="1"/>
  <c r="C314" i="6" s="1"/>
  <c r="C315" i="6" s="1"/>
  <c r="C316" i="6" s="1"/>
  <c r="C317" i="6" s="1"/>
  <c r="C318" i="6" s="1"/>
  <c r="C319" i="6" s="1"/>
  <c r="C320" i="6" s="1"/>
  <c r="C321" i="6" s="1"/>
  <c r="C322" i="6" s="1"/>
  <c r="C323" i="6" s="1"/>
  <c r="C324" i="6" s="1"/>
  <c r="C325" i="6" s="1"/>
  <c r="C326" i="6" s="1"/>
  <c r="C327" i="6" s="1"/>
  <c r="C328" i="6" s="1"/>
  <c r="C329" i="6" s="1"/>
  <c r="C330" i="6" s="1"/>
  <c r="C331" i="6" s="1"/>
  <c r="C332" i="6" s="1"/>
  <c r="C333" i="6" s="1"/>
  <c r="C334" i="6" s="1"/>
  <c r="C335" i="6" s="1"/>
  <c r="C336" i="6" s="1"/>
  <c r="C337" i="6" s="1"/>
  <c r="C338" i="6" s="1"/>
  <c r="C339" i="6" s="1"/>
  <c r="C340" i="6" s="1"/>
  <c r="C341" i="6" s="1"/>
  <c r="C342" i="6" s="1"/>
  <c r="C343" i="6" s="1"/>
  <c r="C344" i="6" s="1"/>
  <c r="C345" i="6" s="1"/>
  <c r="C346" i="6" s="1"/>
  <c r="C347" i="6" s="1"/>
  <c r="C348" i="6" s="1"/>
  <c r="C349" i="6" s="1"/>
  <c r="C350" i="6" s="1"/>
  <c r="C351" i="6" s="1"/>
  <c r="C352" i="6" s="1"/>
  <c r="C353" i="6" s="1"/>
  <c r="C354" i="6" s="1"/>
  <c r="C355" i="6" s="1"/>
  <c r="C356" i="6" s="1"/>
  <c r="C357" i="6" s="1"/>
  <c r="C358" i="6" s="1"/>
  <c r="C359" i="6" s="1"/>
  <c r="C360" i="6" s="1"/>
  <c r="C361" i="6" s="1"/>
  <c r="C362" i="6" s="1"/>
  <c r="C363" i="6" s="1"/>
  <c r="C364" i="6" s="1"/>
  <c r="C365" i="6" s="1"/>
  <c r="C366" i="6" s="1"/>
  <c r="C367" i="6" s="1"/>
  <c r="C368" i="6" s="1"/>
  <c r="C369" i="6" s="1"/>
  <c r="C370" i="6" s="1"/>
  <c r="C371" i="6" s="1"/>
  <c r="C372" i="6" s="1"/>
  <c r="C373" i="6" s="1"/>
  <c r="C374" i="6" s="1"/>
  <c r="C375" i="6" s="1"/>
  <c r="C376" i="6" s="1"/>
  <c r="C377" i="6" s="1"/>
  <c r="C378" i="6" s="1"/>
  <c r="C379" i="6" s="1"/>
  <c r="C380" i="6" s="1"/>
  <c r="C381" i="6" s="1"/>
  <c r="C382" i="6" s="1"/>
  <c r="C383" i="6" s="1"/>
  <c r="C384" i="6" s="1"/>
  <c r="C385" i="6" s="1"/>
  <c r="C386" i="6" s="1"/>
  <c r="C387" i="6" s="1"/>
  <c r="C388" i="6" s="1"/>
  <c r="C389" i="6" s="1"/>
  <c r="C390" i="6" s="1"/>
  <c r="C391" i="6" s="1"/>
  <c r="C392" i="6" s="1"/>
  <c r="C393" i="6" s="1"/>
  <c r="C394" i="6" s="1"/>
  <c r="C395" i="6" s="1"/>
  <c r="C396" i="6" s="1"/>
  <c r="C397" i="6" s="1"/>
  <c r="C398" i="6" s="1"/>
  <c r="C399" i="6" s="1"/>
  <c r="C400" i="6" s="1"/>
  <c r="C401" i="6" s="1"/>
  <c r="C402" i="6" s="1"/>
  <c r="C403" i="6" s="1"/>
  <c r="C404" i="6" s="1"/>
  <c r="C405" i="6" s="1"/>
  <c r="C406" i="6" s="1"/>
  <c r="C407" i="6" s="1"/>
  <c r="C408" i="6" s="1"/>
  <c r="C409" i="6" s="1"/>
  <c r="C410" i="6" s="1"/>
  <c r="C411" i="6" s="1"/>
  <c r="C412" i="6" s="1"/>
  <c r="C413" i="6" s="1"/>
  <c r="C414" i="6" s="1"/>
  <c r="C415" i="6" s="1"/>
  <c r="C416" i="6" s="1"/>
  <c r="C417" i="6" s="1"/>
  <c r="C418" i="6" s="1"/>
  <c r="C419" i="6" s="1"/>
  <c r="C420" i="6" s="1"/>
  <c r="C421" i="6" s="1"/>
  <c r="C422" i="6" s="1"/>
  <c r="C423" i="6" s="1"/>
  <c r="C424" i="6" s="1"/>
  <c r="C425" i="6" s="1"/>
  <c r="C426" i="6" s="1"/>
  <c r="C427" i="6" s="1"/>
  <c r="C428" i="6" s="1"/>
  <c r="C429" i="6" s="1"/>
  <c r="C430" i="6" s="1"/>
  <c r="C431" i="6" s="1"/>
  <c r="C432" i="6" s="1"/>
  <c r="C433" i="6" s="1"/>
  <c r="C434" i="6" s="1"/>
  <c r="C435" i="6" s="1"/>
  <c r="C436" i="6" s="1"/>
  <c r="C437" i="6" s="1"/>
  <c r="C438" i="6" s="1"/>
  <c r="C439" i="6" s="1"/>
  <c r="C440" i="6" s="1"/>
  <c r="C441" i="6" s="1"/>
  <c r="C442" i="6" s="1"/>
  <c r="C443" i="6" s="1"/>
  <c r="C444" i="6" s="1"/>
  <c r="C445" i="6" s="1"/>
  <c r="C446" i="6" s="1"/>
  <c r="C447" i="6" s="1"/>
  <c r="C448" i="6" s="1"/>
  <c r="C449" i="6" s="1"/>
  <c r="C450" i="6" s="1"/>
  <c r="C451" i="6" s="1"/>
  <c r="C452" i="6" s="1"/>
  <c r="C453" i="6" s="1"/>
  <c r="C454" i="6" s="1"/>
  <c r="C455" i="6" s="1"/>
  <c r="C456" i="6" s="1"/>
  <c r="C457" i="6" s="1"/>
  <c r="C458" i="6" s="1"/>
  <c r="C459" i="6" s="1"/>
  <c r="C460" i="6" s="1"/>
  <c r="C461" i="6" s="1"/>
  <c r="C462" i="6" s="1"/>
  <c r="C463" i="6" s="1"/>
  <c r="C464" i="6" s="1"/>
  <c r="C465" i="6" s="1"/>
  <c r="C466" i="6" s="1"/>
  <c r="C467" i="6" s="1"/>
  <c r="C468" i="6" s="1"/>
  <c r="C469" i="6" s="1"/>
  <c r="C470" i="6" s="1"/>
  <c r="C471" i="6" s="1"/>
  <c r="C472" i="6" s="1"/>
  <c r="C473" i="6" s="1"/>
  <c r="C474" i="6" s="1"/>
  <c r="C475" i="6" s="1"/>
  <c r="C476" i="6" s="1"/>
  <c r="C477" i="6" s="1"/>
  <c r="C478" i="6" s="1"/>
  <c r="C479" i="6" s="1"/>
  <c r="C480" i="6" s="1"/>
  <c r="C481" i="6" s="1"/>
  <c r="C482" i="6" s="1"/>
  <c r="C483" i="6" s="1"/>
  <c r="C33" i="6"/>
  <c r="C34" i="6" s="1"/>
  <c r="C32" i="6"/>
  <c r="C232" i="5"/>
  <c r="C233" i="5" s="1"/>
  <c r="C234" i="5" s="1"/>
  <c r="C235" i="5" s="1"/>
  <c r="C236" i="5" s="1"/>
  <c r="C237" i="5" s="1"/>
  <c r="C238" i="5" s="1"/>
  <c r="C239" i="5" s="1"/>
  <c r="C240" i="5" s="1"/>
  <c r="C241" i="5" s="1"/>
  <c r="C242" i="5" s="1"/>
  <c r="C243" i="5" s="1"/>
  <c r="C244" i="5" s="1"/>
  <c r="C245" i="5" s="1"/>
  <c r="C246" i="5" s="1"/>
  <c r="C247" i="5" s="1"/>
  <c r="C248" i="5" s="1"/>
  <c r="C249" i="5" s="1"/>
  <c r="C250" i="5" s="1"/>
  <c r="C251" i="5" s="1"/>
  <c r="C252" i="5" s="1"/>
  <c r="C253" i="5" s="1"/>
  <c r="C254" i="5" s="1"/>
  <c r="C255" i="5" s="1"/>
  <c r="C256" i="5" s="1"/>
  <c r="C257" i="5" s="1"/>
  <c r="C258" i="5" s="1"/>
  <c r="C259" i="5" s="1"/>
  <c r="C260" i="5" s="1"/>
  <c r="C261" i="5" s="1"/>
  <c r="C262" i="5" s="1"/>
  <c r="C263" i="5" s="1"/>
  <c r="C264" i="5" s="1"/>
  <c r="C265" i="5" s="1"/>
  <c r="C266" i="5" s="1"/>
  <c r="C267" i="5" s="1"/>
  <c r="C268" i="5" s="1"/>
  <c r="C269" i="5" s="1"/>
  <c r="C270" i="5" s="1"/>
  <c r="C271" i="5" s="1"/>
  <c r="C272" i="5" s="1"/>
  <c r="C273" i="5" s="1"/>
  <c r="C274" i="5" s="1"/>
  <c r="C275" i="5" s="1"/>
  <c r="C276" i="5" s="1"/>
  <c r="C277" i="5" s="1"/>
  <c r="C278" i="5" s="1"/>
  <c r="C279" i="5" s="1"/>
  <c r="C280" i="5" s="1"/>
  <c r="C281" i="5" s="1"/>
  <c r="C282" i="5" s="1"/>
  <c r="C283" i="5" s="1"/>
  <c r="C284" i="5" s="1"/>
  <c r="C285" i="5" s="1"/>
  <c r="C286" i="5" s="1"/>
  <c r="C287" i="5" s="1"/>
  <c r="C288" i="5" s="1"/>
  <c r="C289" i="5" s="1"/>
  <c r="C290" i="5" s="1"/>
  <c r="C291" i="5" s="1"/>
  <c r="C292" i="5" s="1"/>
  <c r="C293" i="5" s="1"/>
  <c r="C294" i="5" s="1"/>
  <c r="C295" i="5" s="1"/>
  <c r="C296" i="5" s="1"/>
  <c r="C297" i="5" s="1"/>
  <c r="C298" i="5" s="1"/>
  <c r="C299" i="5" s="1"/>
  <c r="C300" i="5" s="1"/>
  <c r="C301" i="5" s="1"/>
  <c r="C302" i="5" s="1"/>
  <c r="C303" i="5" s="1"/>
  <c r="C304" i="5" s="1"/>
  <c r="C305" i="5" s="1"/>
  <c r="C306" i="5" s="1"/>
  <c r="C307" i="5" s="1"/>
  <c r="C308" i="5" s="1"/>
  <c r="C309" i="5" s="1"/>
  <c r="C310" i="5" s="1"/>
  <c r="C311" i="5" s="1"/>
  <c r="C312" i="5" s="1"/>
  <c r="C313" i="5" s="1"/>
  <c r="C314" i="5" s="1"/>
  <c r="C315" i="5" s="1"/>
  <c r="C316" i="5" s="1"/>
  <c r="C317" i="5" s="1"/>
  <c r="C318" i="5" s="1"/>
  <c r="C319" i="5" s="1"/>
  <c r="C320" i="5" s="1"/>
  <c r="C321" i="5" s="1"/>
  <c r="C322" i="5" s="1"/>
  <c r="C323" i="5" s="1"/>
  <c r="C324" i="5" s="1"/>
  <c r="C325" i="5" s="1"/>
  <c r="C326" i="5" s="1"/>
  <c r="C327" i="5" s="1"/>
  <c r="C328" i="5" s="1"/>
  <c r="C329" i="5" s="1"/>
  <c r="C330" i="5" s="1"/>
  <c r="C331" i="5" s="1"/>
  <c r="C332" i="5" s="1"/>
  <c r="C333" i="5" s="1"/>
  <c r="C334" i="5" s="1"/>
  <c r="C335" i="5" s="1"/>
  <c r="C336" i="5" s="1"/>
  <c r="C337" i="5" s="1"/>
  <c r="C338" i="5" s="1"/>
  <c r="C339" i="5" s="1"/>
  <c r="C340" i="5" s="1"/>
  <c r="C341" i="5" s="1"/>
  <c r="C342" i="5" s="1"/>
  <c r="C343" i="5" s="1"/>
  <c r="C344" i="5" s="1"/>
  <c r="C345" i="5" s="1"/>
  <c r="C346" i="5" s="1"/>
  <c r="C347" i="5" s="1"/>
  <c r="C348" i="5" s="1"/>
  <c r="C349" i="5" s="1"/>
  <c r="C350" i="5" s="1"/>
  <c r="C351" i="5" s="1"/>
  <c r="C352" i="5" s="1"/>
  <c r="C353" i="5" s="1"/>
  <c r="C354" i="5" s="1"/>
  <c r="C355" i="5" s="1"/>
  <c r="C356" i="5" s="1"/>
  <c r="C357" i="5" s="1"/>
  <c r="C358" i="5" s="1"/>
  <c r="C359" i="5" s="1"/>
  <c r="C360" i="5" s="1"/>
  <c r="C361" i="5" s="1"/>
  <c r="C362" i="5" s="1"/>
  <c r="C363" i="5" s="1"/>
  <c r="C364" i="5" s="1"/>
  <c r="C365" i="5" s="1"/>
  <c r="C366" i="5" s="1"/>
  <c r="C367" i="5" s="1"/>
  <c r="C368" i="5" s="1"/>
  <c r="C369" i="5" s="1"/>
  <c r="C370" i="5" s="1"/>
  <c r="C371" i="5" s="1"/>
  <c r="C372" i="5" s="1"/>
  <c r="C373" i="5" s="1"/>
  <c r="C374" i="5" s="1"/>
  <c r="C375" i="5" s="1"/>
  <c r="C376" i="5" s="1"/>
  <c r="C377" i="5" s="1"/>
  <c r="C378" i="5" s="1"/>
  <c r="C379" i="5" s="1"/>
  <c r="C380" i="5" s="1"/>
  <c r="C381" i="5" s="1"/>
  <c r="C382" i="5" s="1"/>
  <c r="C383" i="5" s="1"/>
  <c r="C384" i="5" s="1"/>
  <c r="C385" i="5" s="1"/>
  <c r="C386" i="5" s="1"/>
  <c r="C387" i="5" s="1"/>
  <c r="C388" i="5" s="1"/>
  <c r="C389" i="5" s="1"/>
  <c r="C390" i="5" s="1"/>
  <c r="C391" i="5" s="1"/>
  <c r="C392" i="5" s="1"/>
  <c r="C393" i="5" s="1"/>
  <c r="C394" i="5" s="1"/>
  <c r="C395" i="5" s="1"/>
  <c r="C396" i="5" s="1"/>
  <c r="C397" i="5" s="1"/>
  <c r="C398" i="5" s="1"/>
  <c r="C399" i="5" s="1"/>
  <c r="C400" i="5" s="1"/>
  <c r="C401" i="5" s="1"/>
  <c r="C402" i="5" s="1"/>
  <c r="C403" i="5" s="1"/>
  <c r="C404" i="5" s="1"/>
  <c r="C405" i="5" s="1"/>
  <c r="C406" i="5" s="1"/>
  <c r="C407" i="5" s="1"/>
  <c r="C408" i="5" s="1"/>
  <c r="C409" i="5" s="1"/>
  <c r="C410" i="5" s="1"/>
  <c r="C411" i="5" s="1"/>
  <c r="C412" i="5" s="1"/>
  <c r="C413" i="5" s="1"/>
  <c r="C414" i="5" s="1"/>
  <c r="C415" i="5" s="1"/>
  <c r="C416" i="5" s="1"/>
  <c r="C417" i="5" s="1"/>
  <c r="C418" i="5" s="1"/>
  <c r="C419" i="5" s="1"/>
  <c r="C420" i="5" s="1"/>
  <c r="C421" i="5" s="1"/>
  <c r="C422" i="5" s="1"/>
  <c r="C423" i="5" s="1"/>
  <c r="C424" i="5" s="1"/>
  <c r="C425" i="5" s="1"/>
  <c r="C426" i="5" s="1"/>
  <c r="C427" i="5" s="1"/>
  <c r="C428" i="5" s="1"/>
  <c r="C429" i="5" s="1"/>
  <c r="C430" i="5" s="1"/>
  <c r="C431" i="5" s="1"/>
  <c r="C432" i="5" s="1"/>
  <c r="C433" i="5" s="1"/>
  <c r="C434" i="5" s="1"/>
  <c r="C435" i="5" s="1"/>
  <c r="C436" i="5" s="1"/>
  <c r="C437" i="5" s="1"/>
  <c r="C438" i="5" s="1"/>
  <c r="C439" i="5" s="1"/>
  <c r="C440" i="5" s="1"/>
  <c r="C441" i="5" s="1"/>
  <c r="C442" i="5" s="1"/>
  <c r="C443" i="5" s="1"/>
  <c r="C444" i="5" s="1"/>
  <c r="C445" i="5" s="1"/>
  <c r="C446" i="5" s="1"/>
  <c r="C447" i="5" s="1"/>
  <c r="C448" i="5" s="1"/>
  <c r="C449" i="5" s="1"/>
  <c r="C450" i="5" s="1"/>
  <c r="C451" i="5" s="1"/>
  <c r="C452" i="5" s="1"/>
  <c r="C453" i="5" s="1"/>
  <c r="C454" i="5" s="1"/>
  <c r="C455" i="5" s="1"/>
  <c r="C456" i="5" s="1"/>
  <c r="C457" i="5" s="1"/>
  <c r="C458" i="5" s="1"/>
  <c r="C459" i="5" s="1"/>
  <c r="C460" i="5" s="1"/>
  <c r="C461" i="5" s="1"/>
  <c r="C462" i="5" s="1"/>
  <c r="C463" i="5" s="1"/>
  <c r="C464" i="5" s="1"/>
  <c r="C465" i="5" s="1"/>
  <c r="C466" i="5" s="1"/>
  <c r="C467" i="5" s="1"/>
  <c r="C468" i="5" s="1"/>
  <c r="C469" i="5" s="1"/>
  <c r="C470" i="5" s="1"/>
  <c r="C471" i="5" s="1"/>
  <c r="C472" i="5" s="1"/>
  <c r="C473" i="5" s="1"/>
  <c r="C474" i="5" s="1"/>
  <c r="C475" i="5" s="1"/>
  <c r="C476" i="5" s="1"/>
  <c r="C477" i="5" s="1"/>
  <c r="C478" i="5" s="1"/>
  <c r="C479" i="5" s="1"/>
  <c r="C480" i="5" s="1"/>
  <c r="C481" i="5" s="1"/>
  <c r="C482" i="5" s="1"/>
  <c r="C483" i="5" s="1"/>
  <c r="C231" i="5"/>
  <c r="C30" i="1" l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L23" i="1"/>
  <c r="L24" i="1" s="1"/>
  <c r="L25" i="1" s="1"/>
  <c r="L26" i="1" s="1"/>
  <c r="L27" i="1" s="1"/>
  <c r="L28" i="1" s="1"/>
  <c r="L29" i="1" s="1"/>
  <c r="L30" i="1" s="1"/>
  <c r="C23" i="1"/>
  <c r="B23" i="1"/>
  <c r="M22" i="1"/>
  <c r="M23" i="1" s="1"/>
  <c r="M24" i="1" s="1"/>
  <c r="M25" i="1" s="1"/>
  <c r="M26" i="1" s="1"/>
  <c r="M27" i="1" s="1"/>
  <c r="M28" i="1" s="1"/>
  <c r="M29" i="1" s="1"/>
  <c r="M30" i="1" s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L14" i="1"/>
  <c r="L15" i="1" s="1"/>
  <c r="L16" i="1" s="1"/>
  <c r="L17" i="1" s="1"/>
  <c r="L18" i="1" s="1"/>
  <c r="L19" i="1" s="1"/>
  <c r="L20" i="1" s="1"/>
  <c r="L21" i="1" s="1"/>
  <c r="C14" i="1"/>
  <c r="B14" i="1"/>
  <c r="M13" i="1"/>
  <c r="M14" i="1" s="1"/>
  <c r="M15" i="1" s="1"/>
  <c r="M16" i="1" s="1"/>
  <c r="M17" i="1" s="1"/>
  <c r="M18" i="1" s="1"/>
  <c r="M19" i="1" s="1"/>
  <c r="M20" i="1" s="1"/>
  <c r="M21" i="1" s="1"/>
  <c r="C13" i="1"/>
  <c r="B13" i="1"/>
  <c r="K426" i="4" l="1"/>
  <c r="K427" i="4" s="1"/>
  <c r="K428" i="4" s="1"/>
  <c r="K429" i="4" s="1"/>
  <c r="K430" i="4" s="1"/>
  <c r="K431" i="4" s="1"/>
  <c r="K432" i="4" s="1"/>
  <c r="K433" i="4" s="1"/>
  <c r="K434" i="4" s="1"/>
  <c r="K435" i="4" s="1"/>
  <c r="K436" i="4" s="1"/>
  <c r="K437" i="4" s="1"/>
  <c r="K425" i="4"/>
  <c r="K398" i="4"/>
  <c r="K399" i="4" s="1"/>
  <c r="K397" i="4"/>
  <c r="K377" i="4"/>
  <c r="K378" i="4" s="1"/>
  <c r="K379" i="4" s="1"/>
  <c r="K380" i="4" s="1"/>
  <c r="K381" i="4" s="1"/>
  <c r="K382" i="4" s="1"/>
  <c r="K383" i="4" s="1"/>
  <c r="K384" i="4" s="1"/>
  <c r="K385" i="4" s="1"/>
  <c r="K386" i="4" s="1"/>
  <c r="K387" i="4" s="1"/>
  <c r="K388" i="4" s="1"/>
  <c r="K389" i="4" s="1"/>
  <c r="K390" i="4" s="1"/>
  <c r="K391" i="4" s="1"/>
  <c r="K392" i="4" s="1"/>
  <c r="K393" i="4" s="1"/>
  <c r="K394" i="4" s="1"/>
  <c r="K395" i="4" s="1"/>
  <c r="K396" i="4" s="1"/>
  <c r="K336" i="4"/>
  <c r="K337" i="4" s="1"/>
  <c r="K338" i="4" s="1"/>
  <c r="K339" i="4" s="1"/>
  <c r="K340" i="4" s="1"/>
  <c r="K341" i="4" s="1"/>
  <c r="K342" i="4" s="1"/>
  <c r="K343" i="4" s="1"/>
  <c r="K344" i="4" s="1"/>
  <c r="K345" i="4" s="1"/>
  <c r="K346" i="4" s="1"/>
  <c r="K347" i="4" s="1"/>
  <c r="K348" i="4" s="1"/>
  <c r="K349" i="4" s="1"/>
  <c r="K350" i="4" s="1"/>
  <c r="K351" i="4" s="1"/>
  <c r="K352" i="4" s="1"/>
  <c r="K353" i="4" s="1"/>
  <c r="K354" i="4" s="1"/>
  <c r="K355" i="4" s="1"/>
  <c r="K356" i="4" s="1"/>
  <c r="K357" i="4" s="1"/>
  <c r="K358" i="4" s="1"/>
  <c r="K308" i="4"/>
  <c r="K309" i="4" s="1"/>
  <c r="K310" i="4" s="1"/>
  <c r="K311" i="4" s="1"/>
  <c r="K312" i="4" s="1"/>
  <c r="K313" i="4" s="1"/>
  <c r="K314" i="4" s="1"/>
  <c r="K315" i="4" s="1"/>
  <c r="K316" i="4" s="1"/>
  <c r="K317" i="4" s="1"/>
  <c r="K318" i="4" s="1"/>
  <c r="K319" i="4" s="1"/>
  <c r="K320" i="4" s="1"/>
  <c r="K272" i="4"/>
  <c r="K273" i="4" s="1"/>
  <c r="K274" i="4" s="1"/>
  <c r="K275" i="4" s="1"/>
  <c r="K276" i="4" s="1"/>
  <c r="K277" i="4" s="1"/>
  <c r="K278" i="4" s="1"/>
  <c r="K279" i="4" s="1"/>
  <c r="K280" i="4" s="1"/>
  <c r="K281" i="4" s="1"/>
  <c r="K282" i="4" s="1"/>
  <c r="K283" i="4" s="1"/>
  <c r="K284" i="4" s="1"/>
  <c r="K285" i="4" s="1"/>
  <c r="K286" i="4" s="1"/>
  <c r="K287" i="4" s="1"/>
  <c r="K288" i="4" s="1"/>
  <c r="K289" i="4" s="1"/>
  <c r="K290" i="4" s="1"/>
  <c r="K291" i="4" s="1"/>
  <c r="K292" i="4" s="1"/>
  <c r="K271" i="4"/>
  <c r="K244" i="4"/>
  <c r="K245" i="4" s="1"/>
  <c r="K246" i="4" s="1"/>
  <c r="K247" i="4" s="1"/>
  <c r="K248" i="4" s="1"/>
  <c r="K249" i="4" s="1"/>
  <c r="K250" i="4" s="1"/>
  <c r="K251" i="4" s="1"/>
  <c r="K252" i="4" s="1"/>
  <c r="K253" i="4" s="1"/>
  <c r="K254" i="4" s="1"/>
  <c r="K255" i="4" s="1"/>
  <c r="K243" i="4"/>
  <c r="K217" i="4"/>
  <c r="K218" i="4" s="1"/>
  <c r="K219" i="4" s="1"/>
  <c r="K220" i="4" s="1"/>
  <c r="K221" i="4" s="1"/>
  <c r="K222" i="4" s="1"/>
  <c r="K223" i="4" s="1"/>
  <c r="K224" i="4" s="1"/>
  <c r="K225" i="4" s="1"/>
  <c r="K226" i="4" s="1"/>
  <c r="K227" i="4" s="1"/>
  <c r="K228" i="4" s="1"/>
  <c r="K229" i="4" s="1"/>
  <c r="K230" i="4" s="1"/>
  <c r="K231" i="4" s="1"/>
  <c r="K232" i="4" s="1"/>
  <c r="K233" i="4" s="1"/>
  <c r="K234" i="4" s="1"/>
  <c r="K235" i="4" s="1"/>
  <c r="K207" i="4"/>
  <c r="K208" i="4" s="1"/>
  <c r="K209" i="4" s="1"/>
  <c r="K210" i="4" s="1"/>
  <c r="K211" i="4" s="1"/>
  <c r="K212" i="4" s="1"/>
  <c r="K213" i="4" s="1"/>
  <c r="K214" i="4" s="1"/>
  <c r="K215" i="4" s="1"/>
  <c r="K216" i="4" s="1"/>
  <c r="K206" i="4"/>
  <c r="K144" i="4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33" i="4"/>
  <c r="K134" i="4" s="1"/>
  <c r="K135" i="4" s="1"/>
  <c r="K77" i="4"/>
  <c r="K78" i="4" s="1"/>
  <c r="K79" i="4" s="1"/>
  <c r="K35" i="4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18" i="4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17" i="4"/>
  <c r="K439" i="4"/>
  <c r="K440" i="4" s="1"/>
  <c r="K441" i="4" s="1"/>
  <c r="K442" i="4" s="1"/>
  <c r="K443" i="4" s="1"/>
  <c r="K444" i="4" s="1"/>
  <c r="K445" i="4" s="1"/>
  <c r="K446" i="4" s="1"/>
  <c r="K447" i="4" s="1"/>
  <c r="K448" i="4" s="1"/>
  <c r="K449" i="4" s="1"/>
  <c r="K450" i="4" s="1"/>
  <c r="K451" i="4" s="1"/>
  <c r="K452" i="4" s="1"/>
  <c r="K453" i="4" s="1"/>
  <c r="K454" i="4" s="1"/>
  <c r="K455" i="4" s="1"/>
  <c r="K456" i="4" s="1"/>
  <c r="K457" i="4" s="1"/>
  <c r="K458" i="4" s="1"/>
  <c r="K415" i="4"/>
  <c r="K416" i="4" s="1"/>
  <c r="K417" i="4" s="1"/>
  <c r="K418" i="4" s="1"/>
  <c r="K419" i="4" s="1"/>
  <c r="K420" i="4" s="1"/>
  <c r="K421" i="4" s="1"/>
  <c r="K422" i="4" s="1"/>
  <c r="K423" i="4" s="1"/>
  <c r="K401" i="4"/>
  <c r="K402" i="4" s="1"/>
  <c r="K403" i="4" s="1"/>
  <c r="K404" i="4" s="1"/>
  <c r="K405" i="4" s="1"/>
  <c r="K406" i="4" s="1"/>
  <c r="K407" i="4" s="1"/>
  <c r="K408" i="4" s="1"/>
  <c r="K409" i="4" s="1"/>
  <c r="K410" i="4" s="1"/>
  <c r="K411" i="4" s="1"/>
  <c r="K412" i="4" s="1"/>
  <c r="K413" i="4" s="1"/>
  <c r="K414" i="4" s="1"/>
  <c r="K360" i="4"/>
  <c r="K361" i="4" s="1"/>
  <c r="K362" i="4" s="1"/>
  <c r="K363" i="4" s="1"/>
  <c r="K364" i="4" s="1"/>
  <c r="K365" i="4" s="1"/>
  <c r="K366" i="4" s="1"/>
  <c r="K367" i="4" s="1"/>
  <c r="K368" i="4" s="1"/>
  <c r="K369" i="4" s="1"/>
  <c r="K370" i="4" s="1"/>
  <c r="K371" i="4" s="1"/>
  <c r="K372" i="4" s="1"/>
  <c r="K373" i="4" s="1"/>
  <c r="K374" i="4" s="1"/>
  <c r="K375" i="4" s="1"/>
  <c r="K322" i="4"/>
  <c r="K323" i="4" s="1"/>
  <c r="K324" i="4" s="1"/>
  <c r="K325" i="4" s="1"/>
  <c r="K326" i="4" s="1"/>
  <c r="K327" i="4" s="1"/>
  <c r="K328" i="4" s="1"/>
  <c r="K329" i="4" s="1"/>
  <c r="K330" i="4" s="1"/>
  <c r="K331" i="4" s="1"/>
  <c r="K332" i="4" s="1"/>
  <c r="K333" i="4" s="1"/>
  <c r="K334" i="4" s="1"/>
  <c r="K295" i="4"/>
  <c r="K296" i="4" s="1"/>
  <c r="K297" i="4" s="1"/>
  <c r="K298" i="4" s="1"/>
  <c r="K299" i="4" s="1"/>
  <c r="K300" i="4" s="1"/>
  <c r="K301" i="4" s="1"/>
  <c r="K302" i="4" s="1"/>
  <c r="K303" i="4" s="1"/>
  <c r="K304" i="4" s="1"/>
  <c r="K305" i="4" s="1"/>
  <c r="K306" i="4" s="1"/>
  <c r="K294" i="4"/>
  <c r="K257" i="4"/>
  <c r="K258" i="4" s="1"/>
  <c r="K259" i="4" s="1"/>
  <c r="K260" i="4" s="1"/>
  <c r="K261" i="4" s="1"/>
  <c r="K262" i="4" s="1"/>
  <c r="K263" i="4" s="1"/>
  <c r="K264" i="4" s="1"/>
  <c r="K265" i="4" s="1"/>
  <c r="K266" i="4" s="1"/>
  <c r="K267" i="4" s="1"/>
  <c r="K268" i="4" s="1"/>
  <c r="K269" i="4" s="1"/>
  <c r="K238" i="4"/>
  <c r="K239" i="4" s="1"/>
  <c r="K240" i="4" s="1"/>
  <c r="K241" i="4" s="1"/>
  <c r="K237" i="4"/>
  <c r="K182" i="4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K195" i="4" s="1"/>
  <c r="K196" i="4" s="1"/>
  <c r="K197" i="4" s="1"/>
  <c r="K198" i="4" s="1"/>
  <c r="K199" i="4" s="1"/>
  <c r="K200" i="4" s="1"/>
  <c r="K201" i="4" s="1"/>
  <c r="K202" i="4" s="1"/>
  <c r="K203" i="4" s="1"/>
  <c r="K204" i="4" s="1"/>
  <c r="K166" i="4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37" i="4"/>
  <c r="K138" i="4" s="1"/>
  <c r="K139" i="4" s="1"/>
  <c r="K140" i="4" s="1"/>
  <c r="K141" i="4" s="1"/>
  <c r="K142" i="4" s="1"/>
  <c r="K114" i="4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99" i="4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81" i="4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61" i="4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438" i="4"/>
  <c r="K424" i="4"/>
  <c r="K400" i="4"/>
  <c r="K376" i="4"/>
  <c r="K359" i="4"/>
  <c r="K335" i="4"/>
  <c r="K321" i="4"/>
  <c r="K307" i="4"/>
  <c r="K293" i="4"/>
  <c r="K270" i="4"/>
  <c r="K256" i="4"/>
  <c r="K242" i="4"/>
  <c r="K236" i="4"/>
  <c r="K205" i="4"/>
  <c r="K165" i="4"/>
  <c r="K143" i="4"/>
  <c r="K136" i="4"/>
  <c r="K132" i="4"/>
  <c r="K80" i="4"/>
  <c r="K76" i="4"/>
  <c r="K60" i="4"/>
  <c r="K16" i="4"/>
  <c r="K6" i="4"/>
  <c r="P425" i="4" l="1"/>
  <c r="P426" i="4" s="1"/>
  <c r="P427" i="4" s="1"/>
  <c r="P428" i="4" s="1"/>
  <c r="P429" i="4" s="1"/>
  <c r="P430" i="4" s="1"/>
  <c r="P431" i="4" s="1"/>
  <c r="P432" i="4" s="1"/>
  <c r="P433" i="4" s="1"/>
  <c r="P434" i="4" s="1"/>
  <c r="P435" i="4" s="1"/>
  <c r="P436" i="4" s="1"/>
  <c r="P437" i="4" s="1"/>
  <c r="P401" i="4"/>
  <c r="P402" i="4" s="1"/>
  <c r="P403" i="4" s="1"/>
  <c r="P404" i="4" s="1"/>
  <c r="P405" i="4" s="1"/>
  <c r="P406" i="4" s="1"/>
  <c r="P407" i="4" s="1"/>
  <c r="P408" i="4" s="1"/>
  <c r="P409" i="4" s="1"/>
  <c r="P410" i="4" s="1"/>
  <c r="P411" i="4" s="1"/>
  <c r="P412" i="4" s="1"/>
  <c r="P413" i="4" s="1"/>
  <c r="P414" i="4" s="1"/>
  <c r="P415" i="4" s="1"/>
  <c r="P416" i="4" s="1"/>
  <c r="P417" i="4" s="1"/>
  <c r="P418" i="4" s="1"/>
  <c r="P419" i="4" s="1"/>
  <c r="P420" i="4" s="1"/>
  <c r="P421" i="4" s="1"/>
  <c r="P422" i="4" s="1"/>
  <c r="P423" i="4" s="1"/>
  <c r="P377" i="4"/>
  <c r="P378" i="4" s="1"/>
  <c r="P379" i="4" s="1"/>
  <c r="P380" i="4" s="1"/>
  <c r="P381" i="4" s="1"/>
  <c r="P382" i="4" s="1"/>
  <c r="P383" i="4" s="1"/>
  <c r="P384" i="4" s="1"/>
  <c r="P385" i="4" s="1"/>
  <c r="P386" i="4" s="1"/>
  <c r="P387" i="4" s="1"/>
  <c r="P388" i="4" s="1"/>
  <c r="P389" i="4" s="1"/>
  <c r="P390" i="4" s="1"/>
  <c r="P391" i="4" s="1"/>
  <c r="P392" i="4" s="1"/>
  <c r="P393" i="4" s="1"/>
  <c r="P394" i="4" s="1"/>
  <c r="P395" i="4" s="1"/>
  <c r="P396" i="4" s="1"/>
  <c r="P397" i="4" s="1"/>
  <c r="P398" i="4" s="1"/>
  <c r="P399" i="4" s="1"/>
  <c r="P360" i="4"/>
  <c r="P361" i="4" s="1"/>
  <c r="P362" i="4" s="1"/>
  <c r="P363" i="4" s="1"/>
  <c r="P364" i="4" s="1"/>
  <c r="P365" i="4" s="1"/>
  <c r="P366" i="4" s="1"/>
  <c r="P367" i="4" s="1"/>
  <c r="P368" i="4" s="1"/>
  <c r="P369" i="4" s="1"/>
  <c r="P370" i="4" s="1"/>
  <c r="P371" i="4" s="1"/>
  <c r="P372" i="4" s="1"/>
  <c r="P373" i="4" s="1"/>
  <c r="P374" i="4" s="1"/>
  <c r="P375" i="4" s="1"/>
  <c r="P336" i="4"/>
  <c r="P337" i="4" s="1"/>
  <c r="P338" i="4" s="1"/>
  <c r="P339" i="4" s="1"/>
  <c r="P340" i="4" s="1"/>
  <c r="P341" i="4" s="1"/>
  <c r="P342" i="4" s="1"/>
  <c r="P343" i="4" s="1"/>
  <c r="P344" i="4" s="1"/>
  <c r="P345" i="4" s="1"/>
  <c r="P346" i="4" s="1"/>
  <c r="P347" i="4" s="1"/>
  <c r="P348" i="4" s="1"/>
  <c r="P349" i="4" s="1"/>
  <c r="P350" i="4" s="1"/>
  <c r="P351" i="4" s="1"/>
  <c r="P352" i="4" s="1"/>
  <c r="P353" i="4" s="1"/>
  <c r="P354" i="4" s="1"/>
  <c r="P355" i="4" s="1"/>
  <c r="P356" i="4" s="1"/>
  <c r="P357" i="4" s="1"/>
  <c r="P358" i="4" s="1"/>
  <c r="P322" i="4"/>
  <c r="P323" i="4" s="1"/>
  <c r="P324" i="4" s="1"/>
  <c r="P325" i="4" s="1"/>
  <c r="P326" i="4" s="1"/>
  <c r="P327" i="4" s="1"/>
  <c r="P328" i="4" s="1"/>
  <c r="P329" i="4" s="1"/>
  <c r="P330" i="4" s="1"/>
  <c r="P331" i="4" s="1"/>
  <c r="P332" i="4" s="1"/>
  <c r="P333" i="4" s="1"/>
  <c r="P334" i="4" s="1"/>
  <c r="P308" i="4"/>
  <c r="P309" i="4" s="1"/>
  <c r="P310" i="4" s="1"/>
  <c r="P311" i="4" s="1"/>
  <c r="P312" i="4" s="1"/>
  <c r="P313" i="4" s="1"/>
  <c r="P314" i="4" s="1"/>
  <c r="P315" i="4" s="1"/>
  <c r="P316" i="4" s="1"/>
  <c r="P317" i="4" s="1"/>
  <c r="P318" i="4" s="1"/>
  <c r="P319" i="4" s="1"/>
  <c r="P320" i="4" s="1"/>
  <c r="P294" i="4"/>
  <c r="P295" i="4" s="1"/>
  <c r="P296" i="4" s="1"/>
  <c r="P297" i="4" s="1"/>
  <c r="P298" i="4" s="1"/>
  <c r="P299" i="4" s="1"/>
  <c r="P300" i="4" s="1"/>
  <c r="P301" i="4" s="1"/>
  <c r="P302" i="4" s="1"/>
  <c r="P303" i="4" s="1"/>
  <c r="P304" i="4" s="1"/>
  <c r="P305" i="4" s="1"/>
  <c r="P306" i="4" s="1"/>
  <c r="P271" i="4"/>
  <c r="P272" i="4" s="1"/>
  <c r="P273" i="4" s="1"/>
  <c r="P274" i="4" s="1"/>
  <c r="P275" i="4" s="1"/>
  <c r="P276" i="4" s="1"/>
  <c r="P277" i="4" s="1"/>
  <c r="P278" i="4" s="1"/>
  <c r="P279" i="4" s="1"/>
  <c r="P280" i="4" s="1"/>
  <c r="P281" i="4" s="1"/>
  <c r="P282" i="4" s="1"/>
  <c r="P283" i="4" s="1"/>
  <c r="P284" i="4" s="1"/>
  <c r="P285" i="4" s="1"/>
  <c r="P286" i="4" s="1"/>
  <c r="P287" i="4" s="1"/>
  <c r="P288" i="4" s="1"/>
  <c r="P289" i="4" s="1"/>
  <c r="P290" i="4" s="1"/>
  <c r="P291" i="4" s="1"/>
  <c r="P292" i="4" s="1"/>
  <c r="P257" i="4"/>
  <c r="P258" i="4" s="1"/>
  <c r="P259" i="4" s="1"/>
  <c r="P260" i="4" s="1"/>
  <c r="P261" i="4" s="1"/>
  <c r="P262" i="4" s="1"/>
  <c r="P263" i="4" s="1"/>
  <c r="P264" i="4" s="1"/>
  <c r="P265" i="4" s="1"/>
  <c r="P266" i="4" s="1"/>
  <c r="P267" i="4" s="1"/>
  <c r="P268" i="4" s="1"/>
  <c r="P269" i="4" s="1"/>
  <c r="P243" i="4"/>
  <c r="P244" i="4" s="1"/>
  <c r="P245" i="4" s="1"/>
  <c r="P246" i="4" s="1"/>
  <c r="P247" i="4" s="1"/>
  <c r="P248" i="4" s="1"/>
  <c r="P249" i="4" s="1"/>
  <c r="P250" i="4" s="1"/>
  <c r="P251" i="4" s="1"/>
  <c r="P252" i="4" s="1"/>
  <c r="P253" i="4" s="1"/>
  <c r="P254" i="4" s="1"/>
  <c r="P255" i="4" s="1"/>
  <c r="P237" i="4"/>
  <c r="P238" i="4" s="1"/>
  <c r="P239" i="4" s="1"/>
  <c r="P240" i="4" s="1"/>
  <c r="P241" i="4" s="1"/>
  <c r="P206" i="4"/>
  <c r="P207" i="4" s="1"/>
  <c r="P208" i="4" s="1"/>
  <c r="P209" i="4" s="1"/>
  <c r="P210" i="4" s="1"/>
  <c r="P211" i="4" s="1"/>
  <c r="P212" i="4" s="1"/>
  <c r="P213" i="4" s="1"/>
  <c r="P214" i="4" s="1"/>
  <c r="P215" i="4" s="1"/>
  <c r="P216" i="4" s="1"/>
  <c r="P217" i="4" s="1"/>
  <c r="P218" i="4" s="1"/>
  <c r="P219" i="4" s="1"/>
  <c r="P220" i="4" s="1"/>
  <c r="P221" i="4" s="1"/>
  <c r="P222" i="4" s="1"/>
  <c r="P223" i="4" s="1"/>
  <c r="P224" i="4" s="1"/>
  <c r="P225" i="4" s="1"/>
  <c r="P226" i="4" s="1"/>
  <c r="P227" i="4" s="1"/>
  <c r="P228" i="4" s="1"/>
  <c r="P229" i="4" s="1"/>
  <c r="P230" i="4" s="1"/>
  <c r="P231" i="4" s="1"/>
  <c r="P232" i="4" s="1"/>
  <c r="P233" i="4" s="1"/>
  <c r="P234" i="4" s="1"/>
  <c r="P235" i="4" s="1"/>
  <c r="P166" i="4"/>
  <c r="P167" i="4" s="1"/>
  <c r="P168" i="4" s="1"/>
  <c r="P169" i="4" s="1"/>
  <c r="P170" i="4" s="1"/>
  <c r="P171" i="4" s="1"/>
  <c r="P172" i="4" s="1"/>
  <c r="P173" i="4" s="1"/>
  <c r="P174" i="4" s="1"/>
  <c r="P175" i="4" s="1"/>
  <c r="P176" i="4" s="1"/>
  <c r="P177" i="4" s="1"/>
  <c r="P178" i="4" s="1"/>
  <c r="P179" i="4" s="1"/>
  <c r="P180" i="4" s="1"/>
  <c r="P181" i="4" s="1"/>
  <c r="P182" i="4" s="1"/>
  <c r="P183" i="4" s="1"/>
  <c r="P184" i="4" s="1"/>
  <c r="P185" i="4" s="1"/>
  <c r="P186" i="4" s="1"/>
  <c r="P187" i="4" s="1"/>
  <c r="P188" i="4" s="1"/>
  <c r="P189" i="4" s="1"/>
  <c r="P190" i="4" s="1"/>
  <c r="P191" i="4" s="1"/>
  <c r="P192" i="4" s="1"/>
  <c r="P193" i="4" s="1"/>
  <c r="P194" i="4" s="1"/>
  <c r="P195" i="4" s="1"/>
  <c r="P196" i="4" s="1"/>
  <c r="P197" i="4" s="1"/>
  <c r="P198" i="4" s="1"/>
  <c r="P199" i="4" s="1"/>
  <c r="P200" i="4" s="1"/>
  <c r="P201" i="4" s="1"/>
  <c r="P202" i="4" s="1"/>
  <c r="P203" i="4" s="1"/>
  <c r="P204" i="4" s="1"/>
  <c r="P144" i="4"/>
  <c r="P145" i="4" s="1"/>
  <c r="P146" i="4" s="1"/>
  <c r="P147" i="4" s="1"/>
  <c r="P148" i="4" s="1"/>
  <c r="P149" i="4" s="1"/>
  <c r="P150" i="4" s="1"/>
  <c r="P151" i="4" s="1"/>
  <c r="P152" i="4" s="1"/>
  <c r="P153" i="4" s="1"/>
  <c r="P154" i="4" s="1"/>
  <c r="P155" i="4" s="1"/>
  <c r="P156" i="4" s="1"/>
  <c r="P157" i="4" s="1"/>
  <c r="P158" i="4" s="1"/>
  <c r="P159" i="4" s="1"/>
  <c r="P160" i="4" s="1"/>
  <c r="P161" i="4" s="1"/>
  <c r="P162" i="4" s="1"/>
  <c r="P163" i="4" s="1"/>
  <c r="P164" i="4" s="1"/>
  <c r="P137" i="4"/>
  <c r="P138" i="4" s="1"/>
  <c r="P139" i="4" s="1"/>
  <c r="P140" i="4" s="1"/>
  <c r="P141" i="4" s="1"/>
  <c r="P142" i="4" s="1"/>
  <c r="P81" i="4"/>
  <c r="P82" i="4" s="1"/>
  <c r="P83" i="4" s="1"/>
  <c r="P84" i="4" s="1"/>
  <c r="P85" i="4" s="1"/>
  <c r="P86" i="4" s="1"/>
  <c r="P87" i="4" s="1"/>
  <c r="P88" i="4" s="1"/>
  <c r="P89" i="4" s="1"/>
  <c r="P90" i="4" s="1"/>
  <c r="P91" i="4" s="1"/>
  <c r="P92" i="4" s="1"/>
  <c r="P93" i="4" s="1"/>
  <c r="P94" i="4" s="1"/>
  <c r="P95" i="4" s="1"/>
  <c r="P96" i="4" s="1"/>
  <c r="P97" i="4" s="1"/>
  <c r="P98" i="4" s="1"/>
  <c r="P99" i="4" s="1"/>
  <c r="P100" i="4" s="1"/>
  <c r="P101" i="4" s="1"/>
  <c r="P102" i="4" s="1"/>
  <c r="P103" i="4" s="1"/>
  <c r="P104" i="4" s="1"/>
  <c r="P105" i="4" s="1"/>
  <c r="P106" i="4" s="1"/>
  <c r="P107" i="4" s="1"/>
  <c r="P108" i="4" s="1"/>
  <c r="P109" i="4" s="1"/>
  <c r="P110" i="4" s="1"/>
  <c r="P111" i="4" s="1"/>
  <c r="P112" i="4" s="1"/>
  <c r="P113" i="4" s="1"/>
  <c r="P114" i="4" s="1"/>
  <c r="P115" i="4" s="1"/>
  <c r="P116" i="4" s="1"/>
  <c r="P117" i="4" s="1"/>
  <c r="P118" i="4" s="1"/>
  <c r="P119" i="4" s="1"/>
  <c r="P120" i="4" s="1"/>
  <c r="P121" i="4" s="1"/>
  <c r="P122" i="4" s="1"/>
  <c r="P123" i="4" s="1"/>
  <c r="P124" i="4" s="1"/>
  <c r="P125" i="4" s="1"/>
  <c r="P126" i="4" s="1"/>
  <c r="P127" i="4" s="1"/>
  <c r="P128" i="4" s="1"/>
  <c r="P129" i="4" s="1"/>
  <c r="P130" i="4" s="1"/>
  <c r="P131" i="4" s="1"/>
  <c r="P77" i="4"/>
  <c r="P78" i="4" s="1"/>
  <c r="P79" i="4" s="1"/>
  <c r="P61" i="4"/>
  <c r="P62" i="4" s="1"/>
  <c r="P63" i="4" s="1"/>
  <c r="P64" i="4" s="1"/>
  <c r="P65" i="4" s="1"/>
  <c r="P66" i="4" s="1"/>
  <c r="P67" i="4" s="1"/>
  <c r="P68" i="4" s="1"/>
  <c r="P69" i="4" s="1"/>
  <c r="P70" i="4" s="1"/>
  <c r="P71" i="4" s="1"/>
  <c r="P72" i="4" s="1"/>
  <c r="P73" i="4" s="1"/>
  <c r="P74" i="4" s="1"/>
  <c r="P75" i="4" s="1"/>
  <c r="P439" i="4"/>
  <c r="P440" i="4" s="1"/>
  <c r="P441" i="4" s="1"/>
  <c r="P442" i="4" s="1"/>
  <c r="P443" i="4" s="1"/>
  <c r="P444" i="4" s="1"/>
  <c r="P445" i="4" s="1"/>
  <c r="P446" i="4" s="1"/>
  <c r="P447" i="4" s="1"/>
  <c r="P448" i="4" s="1"/>
  <c r="P449" i="4" s="1"/>
  <c r="P450" i="4" s="1"/>
  <c r="P451" i="4" s="1"/>
  <c r="P452" i="4" s="1"/>
  <c r="P453" i="4" s="1"/>
  <c r="P454" i="4" s="1"/>
  <c r="P455" i="4" s="1"/>
  <c r="P456" i="4" s="1"/>
  <c r="P457" i="4" s="1"/>
  <c r="P458" i="4" s="1"/>
  <c r="P133" i="4"/>
  <c r="P134" i="4" s="1"/>
  <c r="P135" i="4" s="1"/>
  <c r="P17" i="4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P49" i="4" s="1"/>
  <c r="P50" i="4" s="1"/>
  <c r="P51" i="4" s="1"/>
  <c r="P52" i="4" s="1"/>
  <c r="P53" i="4" s="1"/>
  <c r="P54" i="4" s="1"/>
  <c r="P55" i="4" s="1"/>
  <c r="P56" i="4" s="1"/>
  <c r="P57" i="4" s="1"/>
  <c r="P58" i="4" s="1"/>
  <c r="P59" i="4" s="1"/>
  <c r="P7" i="4"/>
  <c r="P8" i="4" s="1"/>
  <c r="P9" i="4" s="1"/>
  <c r="P10" i="4" s="1"/>
  <c r="P11" i="4" s="1"/>
  <c r="P12" i="4" s="1"/>
  <c r="P13" i="4" s="1"/>
  <c r="P14" i="4" s="1"/>
  <c r="P15" i="4" s="1"/>
  <c r="O8" i="4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O327" i="4" s="1"/>
  <c r="O328" i="4" s="1"/>
  <c r="O329" i="4" s="1"/>
  <c r="O330" i="4" s="1"/>
  <c r="O331" i="4" s="1"/>
  <c r="O332" i="4" s="1"/>
  <c r="O333" i="4" s="1"/>
  <c r="O334" i="4" s="1"/>
  <c r="O335" i="4" s="1"/>
  <c r="O336" i="4" s="1"/>
  <c r="O337" i="4" s="1"/>
  <c r="O338" i="4" s="1"/>
  <c r="O339" i="4" s="1"/>
  <c r="O340" i="4" s="1"/>
  <c r="O341" i="4" s="1"/>
  <c r="O342" i="4" s="1"/>
  <c r="O343" i="4" s="1"/>
  <c r="O344" i="4" s="1"/>
  <c r="O345" i="4" s="1"/>
  <c r="O346" i="4" s="1"/>
  <c r="O347" i="4" s="1"/>
  <c r="O348" i="4" s="1"/>
  <c r="O349" i="4" s="1"/>
  <c r="O350" i="4" s="1"/>
  <c r="O351" i="4" s="1"/>
  <c r="O352" i="4" s="1"/>
  <c r="O353" i="4" s="1"/>
  <c r="O354" i="4" s="1"/>
  <c r="O355" i="4" s="1"/>
  <c r="O356" i="4" s="1"/>
  <c r="O357" i="4" s="1"/>
  <c r="O358" i="4" s="1"/>
  <c r="O359" i="4" s="1"/>
  <c r="O360" i="4" s="1"/>
  <c r="O361" i="4" s="1"/>
  <c r="O362" i="4" s="1"/>
  <c r="O363" i="4" s="1"/>
  <c r="O364" i="4" s="1"/>
  <c r="O365" i="4" s="1"/>
  <c r="O366" i="4" s="1"/>
  <c r="O367" i="4" s="1"/>
  <c r="O368" i="4" s="1"/>
  <c r="O369" i="4" s="1"/>
  <c r="O370" i="4" s="1"/>
  <c r="O371" i="4" s="1"/>
  <c r="O372" i="4" s="1"/>
  <c r="O373" i="4" s="1"/>
  <c r="O374" i="4" s="1"/>
  <c r="O375" i="4" s="1"/>
  <c r="O376" i="4" s="1"/>
  <c r="O377" i="4" s="1"/>
  <c r="O378" i="4" s="1"/>
  <c r="O379" i="4" s="1"/>
  <c r="O380" i="4" s="1"/>
  <c r="O381" i="4" s="1"/>
  <c r="O382" i="4" s="1"/>
  <c r="O383" i="4" s="1"/>
  <c r="O384" i="4" s="1"/>
  <c r="O385" i="4" s="1"/>
  <c r="O386" i="4" s="1"/>
  <c r="O387" i="4" s="1"/>
  <c r="O388" i="4" s="1"/>
  <c r="O389" i="4" s="1"/>
  <c r="O390" i="4" s="1"/>
  <c r="O391" i="4" s="1"/>
  <c r="O392" i="4" s="1"/>
  <c r="O393" i="4" s="1"/>
  <c r="O394" i="4" s="1"/>
  <c r="O395" i="4" s="1"/>
  <c r="O396" i="4" s="1"/>
  <c r="O397" i="4" s="1"/>
  <c r="O398" i="4" s="1"/>
  <c r="O399" i="4" s="1"/>
  <c r="O400" i="4" s="1"/>
  <c r="O401" i="4" s="1"/>
  <c r="O402" i="4" s="1"/>
  <c r="O403" i="4" s="1"/>
  <c r="O404" i="4" s="1"/>
  <c r="O405" i="4" s="1"/>
  <c r="O406" i="4" s="1"/>
  <c r="O407" i="4" s="1"/>
  <c r="O408" i="4" s="1"/>
  <c r="O409" i="4" s="1"/>
  <c r="O410" i="4" s="1"/>
  <c r="O411" i="4" s="1"/>
  <c r="O412" i="4" s="1"/>
  <c r="O413" i="4" s="1"/>
  <c r="O414" i="4" s="1"/>
  <c r="O415" i="4" s="1"/>
  <c r="O416" i="4" s="1"/>
  <c r="O417" i="4" s="1"/>
  <c r="O418" i="4" s="1"/>
  <c r="O419" i="4" s="1"/>
  <c r="O420" i="4" s="1"/>
  <c r="O421" i="4" s="1"/>
  <c r="O422" i="4" s="1"/>
  <c r="O423" i="4" s="1"/>
  <c r="O424" i="4" s="1"/>
  <c r="O425" i="4" s="1"/>
  <c r="O426" i="4" s="1"/>
  <c r="O427" i="4" s="1"/>
  <c r="O428" i="4" s="1"/>
  <c r="O429" i="4" s="1"/>
  <c r="O430" i="4" s="1"/>
  <c r="O431" i="4" s="1"/>
  <c r="O432" i="4" s="1"/>
  <c r="O433" i="4" s="1"/>
  <c r="O434" i="4" s="1"/>
  <c r="O435" i="4" s="1"/>
  <c r="O436" i="4" s="1"/>
  <c r="O437" i="4" s="1"/>
  <c r="O438" i="4" s="1"/>
  <c r="O439" i="4" s="1"/>
  <c r="O440" i="4" s="1"/>
  <c r="O441" i="4" s="1"/>
  <c r="O442" i="4" s="1"/>
  <c r="O443" i="4" s="1"/>
  <c r="O444" i="4" s="1"/>
  <c r="O445" i="4" s="1"/>
  <c r="O446" i="4" s="1"/>
  <c r="O447" i="4" s="1"/>
  <c r="O448" i="4" s="1"/>
  <c r="O449" i="4" s="1"/>
  <c r="O450" i="4" s="1"/>
  <c r="O451" i="4" s="1"/>
  <c r="O452" i="4" s="1"/>
  <c r="O453" i="4" s="1"/>
  <c r="O454" i="4" s="1"/>
  <c r="O455" i="4" s="1"/>
  <c r="O456" i="4" s="1"/>
  <c r="O457" i="4" s="1"/>
  <c r="O458" i="4" s="1"/>
  <c r="N8" i="4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L439" i="4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25" i="4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01" i="4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377" i="4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360" i="4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37" i="4"/>
  <c r="L338" i="4" s="1"/>
  <c r="L322" i="4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08" i="4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295" i="4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294" i="4"/>
  <c r="L273" i="4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72" i="4"/>
  <c r="L271" i="4"/>
  <c r="L257" i="4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46" i="4"/>
  <c r="L247" i="4" s="1"/>
  <c r="L248" i="4" s="1"/>
  <c r="L249" i="4" s="1"/>
  <c r="L250" i="4" s="1"/>
  <c r="L251" i="4" s="1"/>
  <c r="L252" i="4" s="1"/>
  <c r="L253" i="4" s="1"/>
  <c r="L254" i="4" s="1"/>
  <c r="L255" i="4" s="1"/>
  <c r="L243" i="4"/>
  <c r="L244" i="4" s="1"/>
  <c r="L245" i="4" s="1"/>
  <c r="L238" i="4"/>
  <c r="L208" i="4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06" i="4"/>
  <c r="L207" i="4" s="1"/>
  <c r="L191" i="4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181" i="4"/>
  <c r="L182" i="4" s="1"/>
  <c r="L183" i="4" s="1"/>
  <c r="L184" i="4" s="1"/>
  <c r="L185" i="4" s="1"/>
  <c r="L186" i="4" s="1"/>
  <c r="L187" i="4" s="1"/>
  <c r="L188" i="4" s="1"/>
  <c r="L189" i="4" s="1"/>
  <c r="L177" i="4"/>
  <c r="L178" i="4" s="1"/>
  <c r="L179" i="4" s="1"/>
  <c r="L176" i="4"/>
  <c r="L172" i="4"/>
  <c r="L173" i="4" s="1"/>
  <c r="L174" i="4" s="1"/>
  <c r="L171" i="4"/>
  <c r="L167" i="4"/>
  <c r="L168" i="4" s="1"/>
  <c r="L169" i="4" s="1"/>
  <c r="L166" i="4"/>
  <c r="L148" i="4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44" i="4"/>
  <c r="L145" i="4" s="1"/>
  <c r="L146" i="4" s="1"/>
  <c r="L147" i="4" s="1"/>
  <c r="L137" i="4"/>
  <c r="L138" i="4" s="1"/>
  <c r="L139" i="4" s="1"/>
  <c r="L140" i="4" s="1"/>
  <c r="L141" i="4" s="1"/>
  <c r="L142" i="4" s="1"/>
  <c r="L133" i="4"/>
  <c r="L134" i="4" s="1"/>
  <c r="L135" i="4" s="1"/>
  <c r="L83" i="4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81" i="4"/>
  <c r="L82" i="4" s="1"/>
  <c r="L78" i="4"/>
  <c r="L79" i="4" s="1"/>
  <c r="L77" i="4"/>
  <c r="L65" i="4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61" i="4"/>
  <c r="L62" i="4" s="1"/>
  <c r="L63" i="4" s="1"/>
  <c r="L64" i="4" s="1"/>
  <c r="L50" i="4"/>
  <c r="L51" i="4" s="1"/>
  <c r="L52" i="4" s="1"/>
  <c r="L53" i="4" s="1"/>
  <c r="L54" i="4" s="1"/>
  <c r="L55" i="4" s="1"/>
  <c r="L56" i="4" s="1"/>
  <c r="L57" i="4" s="1"/>
  <c r="L58" i="4" s="1"/>
  <c r="L40" i="4"/>
  <c r="L41" i="4" s="1"/>
  <c r="L42" i="4" s="1"/>
  <c r="L43" i="4" s="1"/>
  <c r="L44" i="4" s="1"/>
  <c r="L45" i="4" s="1"/>
  <c r="L46" i="4" s="1"/>
  <c r="L47" i="4" s="1"/>
  <c r="L48" i="4" s="1"/>
  <c r="L30" i="4"/>
  <c r="L31" i="4" s="1"/>
  <c r="L32" i="4" s="1"/>
  <c r="L33" i="4" s="1"/>
  <c r="L34" i="4" s="1"/>
  <c r="L35" i="4" s="1"/>
  <c r="L36" i="4" s="1"/>
  <c r="L37" i="4" s="1"/>
  <c r="L38" i="4" s="1"/>
  <c r="L23" i="4"/>
  <c r="L24" i="4" s="1"/>
  <c r="L25" i="4" s="1"/>
  <c r="L26" i="4" s="1"/>
  <c r="L27" i="4" s="1"/>
  <c r="L28" i="4" s="1"/>
  <c r="L22" i="4"/>
  <c r="L18" i="4"/>
  <c r="L19" i="4" s="1"/>
  <c r="L20" i="4" s="1"/>
  <c r="L17" i="4"/>
  <c r="L9" i="4"/>
  <c r="L10" i="4" s="1"/>
  <c r="L11" i="4" s="1"/>
  <c r="L12" i="4" s="1"/>
  <c r="L13" i="4" s="1"/>
  <c r="L14" i="4" s="1"/>
  <c r="L15" i="4" s="1"/>
  <c r="L7" i="4"/>
  <c r="L8" i="4" s="1"/>
  <c r="J337" i="4"/>
  <c r="J338" i="4" s="1"/>
  <c r="J339" i="4" s="1"/>
  <c r="J340" i="4" s="1"/>
  <c r="J341" i="4" s="1"/>
  <c r="J342" i="4" s="1"/>
  <c r="J343" i="4" s="1"/>
  <c r="J344" i="4" s="1"/>
  <c r="J345" i="4" s="1"/>
  <c r="J346" i="4" s="1"/>
  <c r="J347" i="4" s="1"/>
  <c r="J348" i="4" s="1"/>
  <c r="J349" i="4" s="1"/>
  <c r="J350" i="4" s="1"/>
  <c r="J351" i="4" s="1"/>
  <c r="J352" i="4" s="1"/>
  <c r="J353" i="4" s="1"/>
  <c r="J354" i="4" s="1"/>
  <c r="J355" i="4" s="1"/>
  <c r="J356" i="4" s="1"/>
  <c r="J357" i="4" s="1"/>
  <c r="J358" i="4" s="1"/>
  <c r="B358" i="4" s="1"/>
  <c r="L339" i="4" l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B232" i="4"/>
  <c r="B231" i="4"/>
  <c r="B233" i="4" l="1"/>
  <c r="C12" i="1"/>
  <c r="B12" i="1"/>
  <c r="C11" i="1"/>
  <c r="B11" i="1"/>
  <c r="C10" i="1"/>
  <c r="B10" i="1"/>
  <c r="C9" i="1"/>
  <c r="B9" i="1"/>
  <c r="C8" i="1"/>
  <c r="B8" i="1"/>
  <c r="L7" i="1"/>
  <c r="L8" i="1" s="1"/>
  <c r="L9" i="1" s="1"/>
  <c r="L10" i="1" s="1"/>
  <c r="L11" i="1" s="1"/>
  <c r="L12" i="1" s="1"/>
  <c r="C7" i="1"/>
  <c r="B7" i="1"/>
  <c r="M6" i="1"/>
  <c r="M7" i="1" s="1"/>
  <c r="M8" i="1" s="1"/>
  <c r="M9" i="1" s="1"/>
  <c r="M10" i="1" s="1"/>
  <c r="M11" i="1" s="1"/>
  <c r="M12" i="1" s="1"/>
  <c r="C6" i="1"/>
  <c r="B6" i="1"/>
  <c r="J441" i="4"/>
  <c r="J442" i="4" s="1"/>
  <c r="B440" i="4"/>
  <c r="I439" i="4"/>
  <c r="I440" i="4" s="1"/>
  <c r="H439" i="4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G439" i="4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B439" i="4"/>
  <c r="C438" i="4"/>
  <c r="C439" i="4" s="1"/>
  <c r="E438" i="4" s="1"/>
  <c r="B438" i="4"/>
  <c r="J430" i="4"/>
  <c r="B429" i="4"/>
  <c r="B428" i="4"/>
  <c r="B427" i="4"/>
  <c r="B426" i="4"/>
  <c r="I425" i="4"/>
  <c r="H425" i="4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G425" i="4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B425" i="4"/>
  <c r="C424" i="4"/>
  <c r="D425" i="4" s="1"/>
  <c r="B424" i="4"/>
  <c r="J406" i="4"/>
  <c r="B405" i="4"/>
  <c r="B404" i="4"/>
  <c r="B403" i="4"/>
  <c r="B402" i="4"/>
  <c r="I401" i="4"/>
  <c r="H401" i="4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G401" i="4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B401" i="4"/>
  <c r="C400" i="4"/>
  <c r="B400" i="4"/>
  <c r="J382" i="4"/>
  <c r="B381" i="4"/>
  <c r="B380" i="4"/>
  <c r="B379" i="4"/>
  <c r="I378" i="4"/>
  <c r="B378" i="4"/>
  <c r="I377" i="4"/>
  <c r="H377" i="4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G377" i="4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B377" i="4"/>
  <c r="C376" i="4"/>
  <c r="D377" i="4" s="1"/>
  <c r="B376" i="4"/>
  <c r="J361" i="4"/>
  <c r="J362" i="4" s="1"/>
  <c r="J363" i="4" s="1"/>
  <c r="J364" i="4" s="1"/>
  <c r="J365" i="4" s="1"/>
  <c r="J366" i="4" s="1"/>
  <c r="J367" i="4" s="1"/>
  <c r="J368" i="4" s="1"/>
  <c r="J369" i="4" s="1"/>
  <c r="J370" i="4" s="1"/>
  <c r="J371" i="4" s="1"/>
  <c r="J372" i="4" s="1"/>
  <c r="J373" i="4" s="1"/>
  <c r="J374" i="4" s="1"/>
  <c r="J375" i="4" s="1"/>
  <c r="I360" i="4"/>
  <c r="H360" i="4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G360" i="4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B360" i="4"/>
  <c r="C359" i="4"/>
  <c r="B359" i="4"/>
  <c r="I336" i="4"/>
  <c r="H336" i="4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G336" i="4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B336" i="4"/>
  <c r="C335" i="4"/>
  <c r="D336" i="4" s="1"/>
  <c r="B335" i="4"/>
  <c r="J327" i="4"/>
  <c r="J328" i="4" s="1"/>
  <c r="J329" i="4" s="1"/>
  <c r="J330" i="4" s="1"/>
  <c r="J331" i="4" s="1"/>
  <c r="J332" i="4" s="1"/>
  <c r="J333" i="4" s="1"/>
  <c r="J334" i="4" s="1"/>
  <c r="B334" i="4" s="1"/>
  <c r="B326" i="4"/>
  <c r="B325" i="4"/>
  <c r="B324" i="4"/>
  <c r="B323" i="4"/>
  <c r="I322" i="4"/>
  <c r="H322" i="4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G322" i="4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B322" i="4"/>
  <c r="C321" i="4"/>
  <c r="B321" i="4"/>
  <c r="J313" i="4"/>
  <c r="J314" i="4" s="1"/>
  <c r="J315" i="4" s="1"/>
  <c r="J316" i="4" s="1"/>
  <c r="J317" i="4" s="1"/>
  <c r="J318" i="4" s="1"/>
  <c r="J319" i="4" s="1"/>
  <c r="J320" i="4" s="1"/>
  <c r="B312" i="4"/>
  <c r="B311" i="4"/>
  <c r="B310" i="4"/>
  <c r="B309" i="4"/>
  <c r="I308" i="4"/>
  <c r="H308" i="4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G308" i="4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B308" i="4"/>
  <c r="C307" i="4"/>
  <c r="D308" i="4" s="1"/>
  <c r="B307" i="4"/>
  <c r="J299" i="4"/>
  <c r="J300" i="4" s="1"/>
  <c r="B298" i="4"/>
  <c r="B297" i="4"/>
  <c r="B296" i="4"/>
  <c r="B295" i="4"/>
  <c r="I294" i="4"/>
  <c r="H294" i="4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G294" i="4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B294" i="4"/>
  <c r="C293" i="4"/>
  <c r="D294" i="4" s="1"/>
  <c r="B293" i="4"/>
  <c r="J271" i="4"/>
  <c r="J272" i="4" s="1"/>
  <c r="I271" i="4"/>
  <c r="H271" i="4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G271" i="4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B271" i="4"/>
  <c r="C270" i="4"/>
  <c r="C271" i="4" s="1"/>
  <c r="C272" i="4" s="1"/>
  <c r="D273" i="4" s="1"/>
  <c r="B270" i="4"/>
  <c r="J262" i="4"/>
  <c r="B262" i="4" s="1"/>
  <c r="B261" i="4"/>
  <c r="B260" i="4"/>
  <c r="B259" i="4"/>
  <c r="B258" i="4"/>
  <c r="I257" i="4"/>
  <c r="H257" i="4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G257" i="4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B257" i="4"/>
  <c r="C256" i="4"/>
  <c r="C257" i="4" s="1"/>
  <c r="D258" i="4" s="1"/>
  <c r="B256" i="4"/>
  <c r="J248" i="4"/>
  <c r="B248" i="4" s="1"/>
  <c r="B247" i="4"/>
  <c r="B246" i="4"/>
  <c r="B245" i="4"/>
  <c r="B244" i="4"/>
  <c r="I243" i="4"/>
  <c r="H243" i="4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G243" i="4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B243" i="4"/>
  <c r="C242" i="4"/>
  <c r="C243" i="4" s="1"/>
  <c r="B242" i="4"/>
  <c r="I237" i="4"/>
  <c r="H237" i="4"/>
  <c r="H238" i="4" s="1"/>
  <c r="H239" i="4" s="1"/>
  <c r="H240" i="4" s="1"/>
  <c r="H241" i="4" s="1"/>
  <c r="G237" i="4"/>
  <c r="G238" i="4" s="1"/>
  <c r="G239" i="4" s="1"/>
  <c r="G240" i="4" s="1"/>
  <c r="G241" i="4" s="1"/>
  <c r="C236" i="4"/>
  <c r="C237" i="4" s="1"/>
  <c r="J206" i="4"/>
  <c r="I206" i="4"/>
  <c r="H206" i="4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G206" i="4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C205" i="4"/>
  <c r="B205" i="4"/>
  <c r="J166" i="4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I166" i="4"/>
  <c r="H166" i="4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G166" i="4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C165" i="4"/>
  <c r="C166" i="4" s="1"/>
  <c r="D167" i="4" s="1"/>
  <c r="J146" i="4"/>
  <c r="J147" i="4" s="1"/>
  <c r="J148" i="4" s="1"/>
  <c r="B148" i="4" s="1"/>
  <c r="B145" i="4"/>
  <c r="I144" i="4"/>
  <c r="H144" i="4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G144" i="4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B144" i="4"/>
  <c r="C143" i="4"/>
  <c r="C144" i="4" s="1"/>
  <c r="D145" i="4" s="1"/>
  <c r="B143" i="4"/>
  <c r="B142" i="4"/>
  <c r="B141" i="4"/>
  <c r="B140" i="4"/>
  <c r="B139" i="4"/>
  <c r="B138" i="4"/>
  <c r="I137" i="4"/>
  <c r="H137" i="4"/>
  <c r="H138" i="4" s="1"/>
  <c r="H139" i="4" s="1"/>
  <c r="H140" i="4" s="1"/>
  <c r="H141" i="4" s="1"/>
  <c r="H142" i="4" s="1"/>
  <c r="G137" i="4"/>
  <c r="G138" i="4" s="1"/>
  <c r="G139" i="4" s="1"/>
  <c r="G140" i="4" s="1"/>
  <c r="G141" i="4" s="1"/>
  <c r="G142" i="4" s="1"/>
  <c r="B137" i="4"/>
  <c r="C136" i="4"/>
  <c r="D137" i="4" s="1"/>
  <c r="B136" i="4"/>
  <c r="B135" i="4"/>
  <c r="B134" i="4"/>
  <c r="I133" i="4"/>
  <c r="H133" i="4"/>
  <c r="H134" i="4" s="1"/>
  <c r="H135" i="4" s="1"/>
  <c r="G133" i="4"/>
  <c r="G134" i="4" s="1"/>
  <c r="G135" i="4" s="1"/>
  <c r="B133" i="4"/>
  <c r="C132" i="4"/>
  <c r="C133" i="4" s="1"/>
  <c r="D134" i="4" s="1"/>
  <c r="B132" i="4"/>
  <c r="J86" i="4"/>
  <c r="J87" i="4" s="1"/>
  <c r="B85" i="4"/>
  <c r="B84" i="4"/>
  <c r="B83" i="4"/>
  <c r="B82" i="4"/>
  <c r="I81" i="4"/>
  <c r="I82" i="4" s="1"/>
  <c r="H81" i="4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G81" i="4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B81" i="4"/>
  <c r="C80" i="4"/>
  <c r="C81" i="4" s="1"/>
  <c r="B80" i="4"/>
  <c r="B79" i="4"/>
  <c r="B78" i="4"/>
  <c r="I77" i="4"/>
  <c r="H77" i="4"/>
  <c r="H78" i="4" s="1"/>
  <c r="H79" i="4" s="1"/>
  <c r="G77" i="4"/>
  <c r="G78" i="4" s="1"/>
  <c r="G79" i="4" s="1"/>
  <c r="B77" i="4"/>
  <c r="C76" i="4"/>
  <c r="D77" i="4" s="1"/>
  <c r="B76" i="4"/>
  <c r="J61" i="4"/>
  <c r="B61" i="4" s="1"/>
  <c r="I61" i="4"/>
  <c r="H61" i="4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G61" i="4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C60" i="4"/>
  <c r="C61" i="4" s="1"/>
  <c r="B60" i="4"/>
  <c r="J22" i="4"/>
  <c r="B22" i="4" s="1"/>
  <c r="B21" i="4"/>
  <c r="B20" i="4"/>
  <c r="B19" i="4"/>
  <c r="B18" i="4"/>
  <c r="I17" i="4"/>
  <c r="H17" i="4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G17" i="4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B17" i="4"/>
  <c r="C16" i="4"/>
  <c r="C17" i="4" s="1"/>
  <c r="D18" i="4" s="1"/>
  <c r="B16" i="4"/>
  <c r="N7" i="4"/>
  <c r="K7" i="4"/>
  <c r="K8" i="4" s="1"/>
  <c r="K9" i="4" s="1"/>
  <c r="K10" i="4" s="1"/>
  <c r="K11" i="4" s="1"/>
  <c r="K12" i="4" s="1"/>
  <c r="K13" i="4" s="1"/>
  <c r="K14" i="4" s="1"/>
  <c r="K15" i="4" s="1"/>
  <c r="J7" i="4"/>
  <c r="J8" i="4" s="1"/>
  <c r="J9" i="4" s="1"/>
  <c r="I7" i="4"/>
  <c r="I8" i="4" s="1"/>
  <c r="I9" i="4" s="1"/>
  <c r="H7" i="4"/>
  <c r="H8" i="4" s="1"/>
  <c r="H9" i="4" s="1"/>
  <c r="H10" i="4" s="1"/>
  <c r="H11" i="4" s="1"/>
  <c r="H12" i="4" s="1"/>
  <c r="H13" i="4" s="1"/>
  <c r="H14" i="4" s="1"/>
  <c r="H15" i="4" s="1"/>
  <c r="G7" i="4"/>
  <c r="G8" i="4" s="1"/>
  <c r="G9" i="4" s="1"/>
  <c r="G10" i="4" s="1"/>
  <c r="G11" i="4" s="1"/>
  <c r="G12" i="4" s="1"/>
  <c r="G13" i="4" s="1"/>
  <c r="G14" i="4" s="1"/>
  <c r="G15" i="4" s="1"/>
  <c r="B7" i="4"/>
  <c r="O6" i="4"/>
  <c r="O7" i="4" s="1"/>
  <c r="C6" i="4"/>
  <c r="D7" i="4" s="1"/>
  <c r="B6" i="4"/>
  <c r="B146" i="4" l="1"/>
  <c r="J249" i="4"/>
  <c r="B327" i="4"/>
  <c r="B234" i="4"/>
  <c r="B235" i="4"/>
  <c r="B374" i="4"/>
  <c r="B375" i="4"/>
  <c r="D17" i="4"/>
  <c r="D144" i="4"/>
  <c r="B333" i="4"/>
  <c r="B147" i="4"/>
  <c r="B363" i="4"/>
  <c r="J149" i="4"/>
  <c r="B149" i="4" s="1"/>
  <c r="B313" i="4"/>
  <c r="B367" i="4"/>
  <c r="B316" i="4"/>
  <c r="B329" i="4"/>
  <c r="I361" i="4"/>
  <c r="B368" i="4"/>
  <c r="B318" i="4"/>
  <c r="B332" i="4"/>
  <c r="B373" i="4"/>
  <c r="C425" i="4"/>
  <c r="E424" i="4" s="1"/>
  <c r="E270" i="4"/>
  <c r="D272" i="4"/>
  <c r="J62" i="4"/>
  <c r="B62" i="4" s="1"/>
  <c r="D237" i="4"/>
  <c r="C258" i="4"/>
  <c r="D259" i="4" s="1"/>
  <c r="B441" i="4"/>
  <c r="C134" i="4"/>
  <c r="C135" i="4" s="1"/>
  <c r="E134" i="4" s="1"/>
  <c r="C137" i="4"/>
  <c r="I295" i="4"/>
  <c r="B299" i="4"/>
  <c r="B314" i="4"/>
  <c r="I337" i="4"/>
  <c r="I338" i="4" s="1"/>
  <c r="B372" i="4"/>
  <c r="I138" i="4"/>
  <c r="I244" i="4"/>
  <c r="I245" i="4" s="1"/>
  <c r="I258" i="4"/>
  <c r="J383" i="4"/>
  <c r="B382" i="4"/>
  <c r="J263" i="4"/>
  <c r="B263" i="4" s="1"/>
  <c r="J301" i="4"/>
  <c r="J302" i="4" s="1"/>
  <c r="B300" i="4"/>
  <c r="C377" i="4"/>
  <c r="D322" i="4"/>
  <c r="C322" i="4"/>
  <c r="D323" i="4" s="1"/>
  <c r="B337" i="4"/>
  <c r="I134" i="4"/>
  <c r="I207" i="4"/>
  <c r="I379" i="4"/>
  <c r="I402" i="4"/>
  <c r="J431" i="4"/>
  <c r="J432" i="4" s="1"/>
  <c r="B430" i="4"/>
  <c r="I426" i="4"/>
  <c r="C77" i="4"/>
  <c r="D257" i="4"/>
  <c r="I272" i="4"/>
  <c r="I309" i="4"/>
  <c r="I310" i="4" s="1"/>
  <c r="B330" i="4"/>
  <c r="B364" i="4"/>
  <c r="B369" i="4"/>
  <c r="I18" i="4"/>
  <c r="I78" i="4"/>
  <c r="E256" i="4"/>
  <c r="D271" i="4"/>
  <c r="B320" i="4"/>
  <c r="I323" i="4"/>
  <c r="B328" i="4"/>
  <c r="B331" i="4"/>
  <c r="B361" i="4"/>
  <c r="B365" i="4"/>
  <c r="B371" i="4"/>
  <c r="E60" i="4"/>
  <c r="D62" i="4"/>
  <c r="C62" i="4"/>
  <c r="B87" i="4"/>
  <c r="J88" i="4"/>
  <c r="I10" i="4"/>
  <c r="B9" i="4"/>
  <c r="J10" i="4"/>
  <c r="D206" i="4"/>
  <c r="C206" i="4"/>
  <c r="J23" i="4"/>
  <c r="B8" i="4"/>
  <c r="E16" i="4"/>
  <c r="C18" i="4"/>
  <c r="I62" i="4"/>
  <c r="D61" i="4"/>
  <c r="C82" i="4"/>
  <c r="E80" i="4"/>
  <c r="D82" i="4"/>
  <c r="D81" i="4"/>
  <c r="I83" i="4"/>
  <c r="B86" i="4"/>
  <c r="C145" i="4"/>
  <c r="E143" i="4"/>
  <c r="C7" i="4"/>
  <c r="I145" i="4"/>
  <c r="C167" i="4"/>
  <c r="E165" i="4"/>
  <c r="B206" i="4"/>
  <c r="J207" i="4"/>
  <c r="I238" i="4"/>
  <c r="E132" i="4"/>
  <c r="D133" i="4"/>
  <c r="D166" i="4"/>
  <c r="I167" i="4"/>
  <c r="D238" i="4"/>
  <c r="E236" i="4"/>
  <c r="C238" i="4"/>
  <c r="B249" i="4"/>
  <c r="J250" i="4"/>
  <c r="C244" i="4"/>
  <c r="E242" i="4"/>
  <c r="D244" i="4"/>
  <c r="D243" i="4"/>
  <c r="J273" i="4"/>
  <c r="B272" i="4"/>
  <c r="C273" i="4"/>
  <c r="E271" i="4"/>
  <c r="C308" i="4"/>
  <c r="B315" i="4"/>
  <c r="B317" i="4"/>
  <c r="B319" i="4"/>
  <c r="C294" i="4"/>
  <c r="C323" i="4"/>
  <c r="C336" i="4"/>
  <c r="D360" i="4"/>
  <c r="C360" i="4"/>
  <c r="B362" i="4"/>
  <c r="B366" i="4"/>
  <c r="B370" i="4"/>
  <c r="C401" i="4"/>
  <c r="D401" i="4"/>
  <c r="J407" i="4"/>
  <c r="B406" i="4"/>
  <c r="J443" i="4"/>
  <c r="B442" i="4"/>
  <c r="I441" i="4"/>
  <c r="D440" i="4"/>
  <c r="C440" i="4"/>
  <c r="D439" i="4"/>
  <c r="I362" i="4" l="1"/>
  <c r="B431" i="4"/>
  <c r="J264" i="4"/>
  <c r="J63" i="4"/>
  <c r="J64" i="4" s="1"/>
  <c r="B339" i="4"/>
  <c r="B338" i="4"/>
  <c r="E257" i="4"/>
  <c r="I296" i="4"/>
  <c r="I297" i="4" s="1"/>
  <c r="C259" i="4"/>
  <c r="E258" i="4" s="1"/>
  <c r="I135" i="4"/>
  <c r="J150" i="4"/>
  <c r="J151" i="4" s="1"/>
  <c r="E321" i="4"/>
  <c r="C426" i="4"/>
  <c r="E425" i="4" s="1"/>
  <c r="D426" i="4"/>
  <c r="I380" i="4"/>
  <c r="I339" i="4"/>
  <c r="E133" i="4"/>
  <c r="E136" i="4"/>
  <c r="D138" i="4"/>
  <c r="B301" i="4"/>
  <c r="I139" i="4"/>
  <c r="I140" i="4" s="1"/>
  <c r="C138" i="4"/>
  <c r="I311" i="4"/>
  <c r="I312" i="4" s="1"/>
  <c r="D135" i="4"/>
  <c r="I427" i="4"/>
  <c r="I403" i="4"/>
  <c r="I324" i="4"/>
  <c r="I273" i="4"/>
  <c r="I259" i="4"/>
  <c r="J384" i="4"/>
  <c r="B383" i="4"/>
  <c r="E137" i="4"/>
  <c r="I19" i="4"/>
  <c r="I20" i="4" s="1"/>
  <c r="I79" i="4"/>
  <c r="E76" i="4"/>
  <c r="D78" i="4"/>
  <c r="C78" i="4"/>
  <c r="I208" i="4"/>
  <c r="C378" i="4"/>
  <c r="D378" i="4"/>
  <c r="E376" i="4"/>
  <c r="J303" i="4"/>
  <c r="B302" i="4"/>
  <c r="B264" i="4"/>
  <c r="J265" i="4"/>
  <c r="D146" i="4"/>
  <c r="E144" i="4"/>
  <c r="C146" i="4"/>
  <c r="I84" i="4"/>
  <c r="D83" i="4"/>
  <c r="E81" i="4"/>
  <c r="C83" i="4"/>
  <c r="I246" i="4"/>
  <c r="C239" i="4"/>
  <c r="E237" i="4"/>
  <c r="D239" i="4"/>
  <c r="C441" i="4"/>
  <c r="E439" i="4"/>
  <c r="D441" i="4"/>
  <c r="J444" i="4"/>
  <c r="B443" i="4"/>
  <c r="B340" i="4"/>
  <c r="C337" i="4"/>
  <c r="E335" i="4"/>
  <c r="D337" i="4"/>
  <c r="C295" i="4"/>
  <c r="E293" i="4"/>
  <c r="D295" i="4"/>
  <c r="I239" i="4"/>
  <c r="E359" i="4"/>
  <c r="D361" i="4"/>
  <c r="C361" i="4"/>
  <c r="I381" i="4"/>
  <c r="C274" i="4"/>
  <c r="E272" i="4"/>
  <c r="D274" i="4"/>
  <c r="B250" i="4"/>
  <c r="J251" i="4"/>
  <c r="B207" i="4"/>
  <c r="J208" i="4"/>
  <c r="I146" i="4"/>
  <c r="I63" i="4"/>
  <c r="I11" i="4"/>
  <c r="J408" i="4"/>
  <c r="B407" i="4"/>
  <c r="D324" i="4"/>
  <c r="E322" i="4"/>
  <c r="C324" i="4"/>
  <c r="J89" i="4"/>
  <c r="B88" i="4"/>
  <c r="C19" i="4"/>
  <c r="E17" i="4"/>
  <c r="D19" i="4"/>
  <c r="B23" i="4"/>
  <c r="J24" i="4"/>
  <c r="I442" i="4"/>
  <c r="C309" i="4"/>
  <c r="E307" i="4"/>
  <c r="D309" i="4"/>
  <c r="D245" i="4"/>
  <c r="C245" i="4"/>
  <c r="E243" i="4"/>
  <c r="I168" i="4"/>
  <c r="D8" i="4"/>
  <c r="C8" i="4"/>
  <c r="E6" i="4"/>
  <c r="J274" i="4"/>
  <c r="B273" i="4"/>
  <c r="B432" i="4"/>
  <c r="J433" i="4"/>
  <c r="D402" i="4"/>
  <c r="E400" i="4"/>
  <c r="C402" i="4"/>
  <c r="C168" i="4"/>
  <c r="E166" i="4"/>
  <c r="D168" i="4"/>
  <c r="E205" i="4"/>
  <c r="C207" i="4"/>
  <c r="D207" i="4"/>
  <c r="J11" i="4"/>
  <c r="B10" i="4"/>
  <c r="E61" i="4"/>
  <c r="C63" i="4"/>
  <c r="D63" i="4"/>
  <c r="I363" i="4" l="1"/>
  <c r="B150" i="4"/>
  <c r="I340" i="4"/>
  <c r="B63" i="4"/>
  <c r="C427" i="4"/>
  <c r="C428" i="4" s="1"/>
  <c r="D260" i="4"/>
  <c r="C260" i="4"/>
  <c r="D261" i="4" s="1"/>
  <c r="I364" i="4"/>
  <c r="D427" i="4"/>
  <c r="D139" i="4"/>
  <c r="C139" i="4"/>
  <c r="J304" i="4"/>
  <c r="B303" i="4"/>
  <c r="I209" i="4"/>
  <c r="I325" i="4"/>
  <c r="I274" i="4"/>
  <c r="I404" i="4"/>
  <c r="C79" i="4"/>
  <c r="E78" i="4" s="1"/>
  <c r="E77" i="4"/>
  <c r="D79" i="4"/>
  <c r="B384" i="4"/>
  <c r="J385" i="4"/>
  <c r="C379" i="4"/>
  <c r="D379" i="4"/>
  <c r="E377" i="4"/>
  <c r="I260" i="4"/>
  <c r="I428" i="4"/>
  <c r="J12" i="4"/>
  <c r="B11" i="4"/>
  <c r="J434" i="4"/>
  <c r="B433" i="4"/>
  <c r="I240" i="4"/>
  <c r="J445" i="4"/>
  <c r="B444" i="4"/>
  <c r="D208" i="4"/>
  <c r="C208" i="4"/>
  <c r="E206" i="4"/>
  <c r="D246" i="4"/>
  <c r="E244" i="4"/>
  <c r="C246" i="4"/>
  <c r="I341" i="4"/>
  <c r="B24" i="4"/>
  <c r="J25" i="4"/>
  <c r="I365" i="4"/>
  <c r="J275" i="4"/>
  <c r="B274" i="4"/>
  <c r="I141" i="4"/>
  <c r="B89" i="4"/>
  <c r="J90" i="4"/>
  <c r="I64" i="4"/>
  <c r="B251" i="4"/>
  <c r="J252" i="4"/>
  <c r="I313" i="4"/>
  <c r="J152" i="4"/>
  <c r="B151" i="4"/>
  <c r="B341" i="4"/>
  <c r="C442" i="4"/>
  <c r="E440" i="4"/>
  <c r="D442" i="4"/>
  <c r="I247" i="4"/>
  <c r="I169" i="4"/>
  <c r="J409" i="4"/>
  <c r="B408" i="4"/>
  <c r="I147" i="4"/>
  <c r="I21" i="4"/>
  <c r="I85" i="4"/>
  <c r="D64" i="4"/>
  <c r="E62" i="4"/>
  <c r="C64" i="4"/>
  <c r="C403" i="4"/>
  <c r="D403" i="4"/>
  <c r="E401" i="4"/>
  <c r="E7" i="4"/>
  <c r="D9" i="4"/>
  <c r="C9" i="4"/>
  <c r="D310" i="4"/>
  <c r="C310" i="4"/>
  <c r="E308" i="4"/>
  <c r="B208" i="4"/>
  <c r="J209" i="4"/>
  <c r="I298" i="4"/>
  <c r="C275" i="4"/>
  <c r="E273" i="4"/>
  <c r="D275" i="4"/>
  <c r="I382" i="4"/>
  <c r="C338" i="4"/>
  <c r="D338" i="4"/>
  <c r="E336" i="4"/>
  <c r="D84" i="4"/>
  <c r="C84" i="4"/>
  <c r="E82" i="4"/>
  <c r="B265" i="4"/>
  <c r="J266" i="4"/>
  <c r="I443" i="4"/>
  <c r="C325" i="4"/>
  <c r="E323" i="4"/>
  <c r="D325" i="4"/>
  <c r="D296" i="4"/>
  <c r="E294" i="4"/>
  <c r="C296" i="4"/>
  <c r="D169" i="4"/>
  <c r="C169" i="4"/>
  <c r="E167" i="4"/>
  <c r="D20" i="4"/>
  <c r="C20" i="4"/>
  <c r="E18" i="4"/>
  <c r="I12" i="4"/>
  <c r="J65" i="4"/>
  <c r="B64" i="4"/>
  <c r="D362" i="4"/>
  <c r="E360" i="4"/>
  <c r="C362" i="4"/>
  <c r="D240" i="4"/>
  <c r="E238" i="4"/>
  <c r="C240" i="4"/>
  <c r="D147" i="4"/>
  <c r="C147" i="4"/>
  <c r="E145" i="4"/>
  <c r="D428" i="4" l="1"/>
  <c r="E426" i="4"/>
  <c r="E259" i="4"/>
  <c r="C261" i="4"/>
  <c r="C262" i="4" s="1"/>
  <c r="D140" i="4"/>
  <c r="C140" i="4"/>
  <c r="E138" i="4"/>
  <c r="I429" i="4"/>
  <c r="I405" i="4"/>
  <c r="J305" i="4"/>
  <c r="B304" i="4"/>
  <c r="C380" i="4"/>
  <c r="E378" i="4"/>
  <c r="D380" i="4"/>
  <c r="I275" i="4"/>
  <c r="I261" i="4"/>
  <c r="J386" i="4"/>
  <c r="B385" i="4"/>
  <c r="I210" i="4"/>
  <c r="I326" i="4"/>
  <c r="I13" i="4"/>
  <c r="I444" i="4"/>
  <c r="C429" i="4"/>
  <c r="D429" i="4"/>
  <c r="E427" i="4"/>
  <c r="B342" i="4"/>
  <c r="I342" i="4"/>
  <c r="J435" i="4"/>
  <c r="B434" i="4"/>
  <c r="D148" i="4"/>
  <c r="E146" i="4"/>
  <c r="C148" i="4"/>
  <c r="C241" i="4"/>
  <c r="E240" i="4" s="1"/>
  <c r="D241" i="4"/>
  <c r="E239" i="4"/>
  <c r="E361" i="4"/>
  <c r="C363" i="4"/>
  <c r="D363" i="4"/>
  <c r="J66" i="4"/>
  <c r="B65" i="4"/>
  <c r="E19" i="4"/>
  <c r="D21" i="4"/>
  <c r="C21" i="4"/>
  <c r="D326" i="4"/>
  <c r="E324" i="4"/>
  <c r="C326" i="4"/>
  <c r="I383" i="4"/>
  <c r="C276" i="4"/>
  <c r="E274" i="4"/>
  <c r="D276" i="4"/>
  <c r="C311" i="4"/>
  <c r="E309" i="4"/>
  <c r="D311" i="4"/>
  <c r="J410" i="4"/>
  <c r="B409" i="4"/>
  <c r="I314" i="4"/>
  <c r="I65" i="4"/>
  <c r="I142" i="4"/>
  <c r="I241" i="4"/>
  <c r="C85" i="4"/>
  <c r="E83" i="4"/>
  <c r="D85" i="4"/>
  <c r="D339" i="4"/>
  <c r="E337" i="4"/>
  <c r="C339" i="4"/>
  <c r="I299" i="4"/>
  <c r="E8" i="4"/>
  <c r="C10" i="4"/>
  <c r="D10" i="4"/>
  <c r="E63" i="4"/>
  <c r="C65" i="4"/>
  <c r="D65" i="4"/>
  <c r="I86" i="4"/>
  <c r="I148" i="4"/>
  <c r="I170" i="4"/>
  <c r="J253" i="4"/>
  <c r="B252" i="4"/>
  <c r="J91" i="4"/>
  <c r="B90" i="4"/>
  <c r="J276" i="4"/>
  <c r="B275" i="4"/>
  <c r="J446" i="4"/>
  <c r="B445" i="4"/>
  <c r="D170" i="4"/>
  <c r="E168" i="4"/>
  <c r="C170" i="4"/>
  <c r="C297" i="4"/>
  <c r="E295" i="4"/>
  <c r="D297" i="4"/>
  <c r="B266" i="4"/>
  <c r="J267" i="4"/>
  <c r="B209" i="4"/>
  <c r="J210" i="4"/>
  <c r="D404" i="4"/>
  <c r="E402" i="4"/>
  <c r="C404" i="4"/>
  <c r="I22" i="4"/>
  <c r="I248" i="4"/>
  <c r="C443" i="4"/>
  <c r="E441" i="4"/>
  <c r="D443" i="4"/>
  <c r="B152" i="4"/>
  <c r="J153" i="4"/>
  <c r="I366" i="4"/>
  <c r="B25" i="4"/>
  <c r="J26" i="4"/>
  <c r="C247" i="4"/>
  <c r="E245" i="4"/>
  <c r="D247" i="4"/>
  <c r="C209" i="4"/>
  <c r="E207" i="4"/>
  <c r="D209" i="4"/>
  <c r="B12" i="4"/>
  <c r="J13" i="4"/>
  <c r="E260" i="4" l="1"/>
  <c r="D262" i="4"/>
  <c r="D141" i="4"/>
  <c r="E139" i="4"/>
  <c r="C141" i="4"/>
  <c r="I262" i="4"/>
  <c r="I406" i="4"/>
  <c r="I211" i="4"/>
  <c r="J306" i="4"/>
  <c r="B306" i="4" s="1"/>
  <c r="B305" i="4"/>
  <c r="I276" i="4"/>
  <c r="D381" i="4"/>
  <c r="C381" i="4"/>
  <c r="E379" i="4"/>
  <c r="I327" i="4"/>
  <c r="J387" i="4"/>
  <c r="B386" i="4"/>
  <c r="I430" i="4"/>
  <c r="C248" i="4"/>
  <c r="E246" i="4"/>
  <c r="D248" i="4"/>
  <c r="J447" i="4"/>
  <c r="B446" i="4"/>
  <c r="I171" i="4"/>
  <c r="I300" i="4"/>
  <c r="C327" i="4"/>
  <c r="E325" i="4"/>
  <c r="D327" i="4"/>
  <c r="I367" i="4"/>
  <c r="I249" i="4"/>
  <c r="J254" i="4"/>
  <c r="B253" i="4"/>
  <c r="I149" i="4"/>
  <c r="E64" i="4"/>
  <c r="D66" i="4"/>
  <c r="C66" i="4"/>
  <c r="C86" i="4"/>
  <c r="E84" i="4"/>
  <c r="D86" i="4"/>
  <c r="C22" i="4"/>
  <c r="E20" i="4"/>
  <c r="D22" i="4"/>
  <c r="J67" i="4"/>
  <c r="B66" i="4"/>
  <c r="I445" i="4"/>
  <c r="D263" i="4"/>
  <c r="E261" i="4"/>
  <c r="C263" i="4"/>
  <c r="D210" i="4"/>
  <c r="C210" i="4"/>
  <c r="E208" i="4"/>
  <c r="B26" i="4"/>
  <c r="J27" i="4"/>
  <c r="B153" i="4"/>
  <c r="J154" i="4"/>
  <c r="C444" i="4"/>
  <c r="E442" i="4"/>
  <c r="D444" i="4"/>
  <c r="I23" i="4"/>
  <c r="B210" i="4"/>
  <c r="J211" i="4"/>
  <c r="B267" i="4"/>
  <c r="J268" i="4"/>
  <c r="D298" i="4"/>
  <c r="E296" i="4"/>
  <c r="C298" i="4"/>
  <c r="B91" i="4"/>
  <c r="J92" i="4"/>
  <c r="I87" i="4"/>
  <c r="J411" i="4"/>
  <c r="B410" i="4"/>
  <c r="C277" i="4"/>
  <c r="E275" i="4"/>
  <c r="D277" i="4"/>
  <c r="E362" i="4"/>
  <c r="D364" i="4"/>
  <c r="C364" i="4"/>
  <c r="D149" i="4"/>
  <c r="E147" i="4"/>
  <c r="C149" i="4"/>
  <c r="B435" i="4"/>
  <c r="J436" i="4"/>
  <c r="B343" i="4"/>
  <c r="J277" i="4"/>
  <c r="B276" i="4"/>
  <c r="I66" i="4"/>
  <c r="B13" i="4"/>
  <c r="J14" i="4"/>
  <c r="C405" i="4"/>
  <c r="E403" i="4"/>
  <c r="D405" i="4"/>
  <c r="C171" i="4"/>
  <c r="D171" i="4"/>
  <c r="E169" i="4"/>
  <c r="D11" i="4"/>
  <c r="C11" i="4"/>
  <c r="E9" i="4"/>
  <c r="C340" i="4"/>
  <c r="E338" i="4"/>
  <c r="D340" i="4"/>
  <c r="I315" i="4"/>
  <c r="D312" i="4"/>
  <c r="E310" i="4"/>
  <c r="C312" i="4"/>
  <c r="I384" i="4"/>
  <c r="I343" i="4"/>
  <c r="D430" i="4"/>
  <c r="C430" i="4"/>
  <c r="E428" i="4"/>
  <c r="I14" i="4"/>
  <c r="E140" i="4" l="1"/>
  <c r="C142" i="4"/>
  <c r="E141" i="4" s="1"/>
  <c r="D142" i="4"/>
  <c r="J388" i="4"/>
  <c r="B387" i="4"/>
  <c r="E380" i="4"/>
  <c r="D382" i="4"/>
  <c r="C382" i="4"/>
  <c r="I407" i="4"/>
  <c r="I431" i="4"/>
  <c r="I328" i="4"/>
  <c r="I277" i="4"/>
  <c r="I212" i="4"/>
  <c r="I263" i="4"/>
  <c r="J15" i="4"/>
  <c r="B15" i="4" s="1"/>
  <c r="B14" i="4"/>
  <c r="I446" i="4"/>
  <c r="D431" i="4"/>
  <c r="C431" i="4"/>
  <c r="E429" i="4"/>
  <c r="I344" i="4"/>
  <c r="C313" i="4"/>
  <c r="E311" i="4"/>
  <c r="D313" i="4"/>
  <c r="D406" i="4"/>
  <c r="C406" i="4"/>
  <c r="E404" i="4"/>
  <c r="B344" i="4"/>
  <c r="J412" i="4"/>
  <c r="B411" i="4"/>
  <c r="I88" i="4"/>
  <c r="B211" i="4"/>
  <c r="J212" i="4"/>
  <c r="D211" i="4"/>
  <c r="C211" i="4"/>
  <c r="E209" i="4"/>
  <c r="J68" i="4"/>
  <c r="B67" i="4"/>
  <c r="I368" i="4"/>
  <c r="C328" i="4"/>
  <c r="D328" i="4"/>
  <c r="E326" i="4"/>
  <c r="C172" i="4"/>
  <c r="E170" i="4"/>
  <c r="D172" i="4"/>
  <c r="J437" i="4"/>
  <c r="B437" i="4" s="1"/>
  <c r="B436" i="4"/>
  <c r="I301" i="4"/>
  <c r="I385" i="4"/>
  <c r="J278" i="4"/>
  <c r="B277" i="4"/>
  <c r="C278" i="4"/>
  <c r="E276" i="4"/>
  <c r="D278" i="4"/>
  <c r="B268" i="4"/>
  <c r="J269" i="4"/>
  <c r="I24" i="4"/>
  <c r="C445" i="4"/>
  <c r="E443" i="4"/>
  <c r="D445" i="4"/>
  <c r="D264" i="4"/>
  <c r="C264" i="4"/>
  <c r="E262" i="4"/>
  <c r="C87" i="4"/>
  <c r="D87" i="4"/>
  <c r="E85" i="4"/>
  <c r="J448" i="4"/>
  <c r="B447" i="4"/>
  <c r="I15" i="4"/>
  <c r="I316" i="4"/>
  <c r="E10" i="4"/>
  <c r="D12" i="4"/>
  <c r="C12" i="4"/>
  <c r="E363" i="4"/>
  <c r="C365" i="4"/>
  <c r="D365" i="4"/>
  <c r="J93" i="4"/>
  <c r="B92" i="4"/>
  <c r="B27" i="4"/>
  <c r="J28" i="4"/>
  <c r="B254" i="4"/>
  <c r="J255" i="4"/>
  <c r="E339" i="4"/>
  <c r="D341" i="4"/>
  <c r="C341" i="4"/>
  <c r="I67" i="4"/>
  <c r="D150" i="4"/>
  <c r="E148" i="4"/>
  <c r="C150" i="4"/>
  <c r="C299" i="4"/>
  <c r="E297" i="4"/>
  <c r="D299" i="4"/>
  <c r="J155" i="4"/>
  <c r="B154" i="4"/>
  <c r="E21" i="4"/>
  <c r="C23" i="4"/>
  <c r="D23" i="4"/>
  <c r="E65" i="4"/>
  <c r="C67" i="4"/>
  <c r="D67" i="4"/>
  <c r="I150" i="4"/>
  <c r="I250" i="4"/>
  <c r="I172" i="4"/>
  <c r="C249" i="4"/>
  <c r="E247" i="4"/>
  <c r="D249" i="4"/>
  <c r="I278" i="4" l="1"/>
  <c r="C383" i="4"/>
  <c r="D383" i="4"/>
  <c r="E381" i="4"/>
  <c r="I264" i="4"/>
  <c r="I432" i="4"/>
  <c r="J389" i="4"/>
  <c r="B388" i="4"/>
  <c r="I329" i="4"/>
  <c r="I408" i="4"/>
  <c r="I213" i="4"/>
  <c r="I251" i="4"/>
  <c r="I317" i="4"/>
  <c r="C88" i="4"/>
  <c r="D88" i="4"/>
  <c r="E86" i="4"/>
  <c r="I369" i="4"/>
  <c r="E22" i="4"/>
  <c r="C24" i="4"/>
  <c r="D24" i="4"/>
  <c r="E340" i="4"/>
  <c r="C342" i="4"/>
  <c r="D342" i="4"/>
  <c r="E364" i="4"/>
  <c r="D366" i="4"/>
  <c r="C366" i="4"/>
  <c r="I25" i="4"/>
  <c r="C279" i="4"/>
  <c r="E277" i="4"/>
  <c r="D279" i="4"/>
  <c r="C329" i="4"/>
  <c r="E327" i="4"/>
  <c r="D329" i="4"/>
  <c r="J69" i="4"/>
  <c r="B68" i="4"/>
  <c r="B212" i="4"/>
  <c r="J213" i="4"/>
  <c r="D407" i="4"/>
  <c r="E405" i="4"/>
  <c r="C407" i="4"/>
  <c r="I447" i="4"/>
  <c r="E66" i="4"/>
  <c r="D68" i="4"/>
  <c r="C68" i="4"/>
  <c r="B255" i="4"/>
  <c r="C300" i="4"/>
  <c r="D300" i="4"/>
  <c r="E298" i="4"/>
  <c r="I68" i="4"/>
  <c r="J94" i="4"/>
  <c r="B93" i="4"/>
  <c r="D13" i="4"/>
  <c r="C13" i="4"/>
  <c r="E11" i="4"/>
  <c r="J449" i="4"/>
  <c r="B448" i="4"/>
  <c r="B269" i="4"/>
  <c r="J279" i="4"/>
  <c r="B278" i="4"/>
  <c r="C212" i="4"/>
  <c r="D212" i="4"/>
  <c r="E210" i="4"/>
  <c r="B345" i="4"/>
  <c r="C314" i="4"/>
  <c r="D314" i="4"/>
  <c r="E312" i="4"/>
  <c r="D432" i="4"/>
  <c r="E430" i="4"/>
  <c r="C432" i="4"/>
  <c r="I386" i="4"/>
  <c r="D173" i="4"/>
  <c r="E171" i="4"/>
  <c r="C173" i="4"/>
  <c r="J413" i="4"/>
  <c r="B412" i="4"/>
  <c r="C250" i="4"/>
  <c r="D250" i="4"/>
  <c r="E248" i="4"/>
  <c r="I173" i="4"/>
  <c r="I151" i="4"/>
  <c r="J156" i="4"/>
  <c r="B155" i="4"/>
  <c r="D151" i="4"/>
  <c r="C151" i="4"/>
  <c r="E149" i="4"/>
  <c r="B28" i="4"/>
  <c r="J29" i="4"/>
  <c r="D265" i="4"/>
  <c r="E263" i="4"/>
  <c r="C265" i="4"/>
  <c r="C446" i="4"/>
  <c r="E444" i="4"/>
  <c r="D446" i="4"/>
  <c r="I302" i="4"/>
  <c r="I89" i="4"/>
  <c r="I345" i="4"/>
  <c r="I330" i="4" l="1"/>
  <c r="I214" i="4"/>
  <c r="I433" i="4"/>
  <c r="I409" i="4"/>
  <c r="E382" i="4"/>
  <c r="D384" i="4"/>
  <c r="C384" i="4"/>
  <c r="J390" i="4"/>
  <c r="B389" i="4"/>
  <c r="I265" i="4"/>
  <c r="I279" i="4"/>
  <c r="C447" i="4"/>
  <c r="E445" i="4"/>
  <c r="D447" i="4"/>
  <c r="I174" i="4"/>
  <c r="I90" i="4"/>
  <c r="C251" i="4"/>
  <c r="D251" i="4"/>
  <c r="E249" i="4"/>
  <c r="D433" i="4"/>
  <c r="C433" i="4"/>
  <c r="E431" i="4"/>
  <c r="J95" i="4"/>
  <c r="B94" i="4"/>
  <c r="C330" i="4"/>
  <c r="E328" i="4"/>
  <c r="D330" i="4"/>
  <c r="E365" i="4"/>
  <c r="C367" i="4"/>
  <c r="D367" i="4"/>
  <c r="I318" i="4"/>
  <c r="C301" i="4"/>
  <c r="E299" i="4"/>
  <c r="D301" i="4"/>
  <c r="J70" i="4"/>
  <c r="B69" i="4"/>
  <c r="D266" i="4"/>
  <c r="C266" i="4"/>
  <c r="E264" i="4"/>
  <c r="D152" i="4"/>
  <c r="E150" i="4"/>
  <c r="C152" i="4"/>
  <c r="J414" i="4"/>
  <c r="B413" i="4"/>
  <c r="I387" i="4"/>
  <c r="E67" i="4"/>
  <c r="C69" i="4"/>
  <c r="D69" i="4"/>
  <c r="B213" i="4"/>
  <c r="J214" i="4"/>
  <c r="E341" i="4"/>
  <c r="D343" i="4"/>
  <c r="C343" i="4"/>
  <c r="I303" i="4"/>
  <c r="B29" i="4"/>
  <c r="J30" i="4"/>
  <c r="B156" i="4"/>
  <c r="J157" i="4"/>
  <c r="C315" i="4"/>
  <c r="E313" i="4"/>
  <c r="D315" i="4"/>
  <c r="C213" i="4"/>
  <c r="E211" i="4"/>
  <c r="D213" i="4"/>
  <c r="D14" i="4"/>
  <c r="C14" i="4"/>
  <c r="E12" i="4"/>
  <c r="I69" i="4"/>
  <c r="I448" i="4"/>
  <c r="C280" i="4"/>
  <c r="E278" i="4"/>
  <c r="D280" i="4"/>
  <c r="E23" i="4"/>
  <c r="C25" i="4"/>
  <c r="D25" i="4"/>
  <c r="I370" i="4"/>
  <c r="I346" i="4"/>
  <c r="I152" i="4"/>
  <c r="D174" i="4"/>
  <c r="E172" i="4"/>
  <c r="C174" i="4"/>
  <c r="B346" i="4"/>
  <c r="J280" i="4"/>
  <c r="B279" i="4"/>
  <c r="J450" i="4"/>
  <c r="B449" i="4"/>
  <c r="D408" i="4"/>
  <c r="C408" i="4"/>
  <c r="E406" i="4"/>
  <c r="I26" i="4"/>
  <c r="C89" i="4"/>
  <c r="D89" i="4"/>
  <c r="E87" i="4"/>
  <c r="I252" i="4"/>
  <c r="I434" i="4" l="1"/>
  <c r="I280" i="4"/>
  <c r="J391" i="4"/>
  <c r="B390" i="4"/>
  <c r="I410" i="4"/>
  <c r="I215" i="4"/>
  <c r="E383" i="4"/>
  <c r="C385" i="4"/>
  <c r="D385" i="4"/>
  <c r="I266" i="4"/>
  <c r="I331" i="4"/>
  <c r="E366" i="4"/>
  <c r="D368" i="4"/>
  <c r="C368" i="4"/>
  <c r="I253" i="4"/>
  <c r="J281" i="4"/>
  <c r="B280" i="4"/>
  <c r="I371" i="4"/>
  <c r="I449" i="4"/>
  <c r="C316" i="4"/>
  <c r="E314" i="4"/>
  <c r="D316" i="4"/>
  <c r="B214" i="4"/>
  <c r="J215" i="4"/>
  <c r="J71" i="4"/>
  <c r="B70" i="4"/>
  <c r="I319" i="4"/>
  <c r="I175" i="4"/>
  <c r="B157" i="4"/>
  <c r="J158" i="4"/>
  <c r="J96" i="4"/>
  <c r="B95" i="4"/>
  <c r="D434" i="4"/>
  <c r="E432" i="4"/>
  <c r="C434" i="4"/>
  <c r="J451" i="4"/>
  <c r="B450" i="4"/>
  <c r="B347" i="4"/>
  <c r="I347" i="4"/>
  <c r="I70" i="4"/>
  <c r="J415" i="4"/>
  <c r="B414" i="4"/>
  <c r="I27" i="4"/>
  <c r="D15" i="4"/>
  <c r="C15" i="4"/>
  <c r="E14" i="4" s="1"/>
  <c r="E13" i="4"/>
  <c r="D214" i="4"/>
  <c r="C214" i="4"/>
  <c r="E212" i="4"/>
  <c r="I304" i="4"/>
  <c r="C331" i="4"/>
  <c r="E329" i="4"/>
  <c r="D331" i="4"/>
  <c r="C252" i="4"/>
  <c r="D252" i="4"/>
  <c r="E250" i="4"/>
  <c r="C90" i="4"/>
  <c r="D90" i="4"/>
  <c r="E88" i="4"/>
  <c r="D409" i="4"/>
  <c r="E407" i="4"/>
  <c r="C409" i="4"/>
  <c r="D175" i="4"/>
  <c r="E173" i="4"/>
  <c r="C175" i="4"/>
  <c r="I153" i="4"/>
  <c r="D26" i="4"/>
  <c r="C26" i="4"/>
  <c r="E24" i="4"/>
  <c r="C281" i="4"/>
  <c r="E279" i="4"/>
  <c r="D281" i="4"/>
  <c r="B30" i="4"/>
  <c r="J31" i="4"/>
  <c r="E342" i="4"/>
  <c r="C344" i="4"/>
  <c r="D344" i="4"/>
  <c r="E68" i="4"/>
  <c r="D70" i="4"/>
  <c r="C70" i="4"/>
  <c r="I388" i="4"/>
  <c r="D153" i="4"/>
  <c r="E151" i="4"/>
  <c r="C153" i="4"/>
  <c r="D267" i="4"/>
  <c r="E265" i="4"/>
  <c r="C267" i="4"/>
  <c r="C302" i="4"/>
  <c r="E300" i="4"/>
  <c r="D302" i="4"/>
  <c r="I91" i="4"/>
  <c r="C448" i="4"/>
  <c r="E446" i="4"/>
  <c r="D448" i="4"/>
  <c r="I216" i="4" l="1"/>
  <c r="J392" i="4"/>
  <c r="B391" i="4"/>
  <c r="I435" i="4"/>
  <c r="I332" i="4"/>
  <c r="E384" i="4"/>
  <c r="D386" i="4"/>
  <c r="C386" i="4"/>
  <c r="I281" i="4"/>
  <c r="I411" i="4"/>
  <c r="I267" i="4"/>
  <c r="D268" i="4"/>
  <c r="C268" i="4"/>
  <c r="E266" i="4"/>
  <c r="E69" i="4"/>
  <c r="C71" i="4"/>
  <c r="D71" i="4"/>
  <c r="B31" i="4"/>
  <c r="J32" i="4"/>
  <c r="B348" i="4"/>
  <c r="C303" i="4"/>
  <c r="E301" i="4"/>
  <c r="D303" i="4"/>
  <c r="D154" i="4"/>
  <c r="C154" i="4"/>
  <c r="E152" i="4"/>
  <c r="I71" i="4"/>
  <c r="I320" i="4"/>
  <c r="B215" i="4"/>
  <c r="J216" i="4"/>
  <c r="C317" i="4"/>
  <c r="E315" i="4"/>
  <c r="D317" i="4"/>
  <c r="J282" i="4"/>
  <c r="B281" i="4"/>
  <c r="I254" i="4"/>
  <c r="C449" i="4"/>
  <c r="E447" i="4"/>
  <c r="D449" i="4"/>
  <c r="C332" i="4"/>
  <c r="E330" i="4"/>
  <c r="D332" i="4"/>
  <c r="I450" i="4"/>
  <c r="E367" i="4"/>
  <c r="C369" i="4"/>
  <c r="D369" i="4"/>
  <c r="I154" i="4"/>
  <c r="E408" i="4"/>
  <c r="D410" i="4"/>
  <c r="C410" i="4"/>
  <c r="D253" i="4"/>
  <c r="C253" i="4"/>
  <c r="E251" i="4"/>
  <c r="I305" i="4"/>
  <c r="I348" i="4"/>
  <c r="D435" i="4"/>
  <c r="C435" i="4"/>
  <c r="E433" i="4"/>
  <c r="J97" i="4"/>
  <c r="B96" i="4"/>
  <c r="C282" i="4"/>
  <c r="E280" i="4"/>
  <c r="D282" i="4"/>
  <c r="D215" i="4"/>
  <c r="C215" i="4"/>
  <c r="E213" i="4"/>
  <c r="J159" i="4"/>
  <c r="B158" i="4"/>
  <c r="I92" i="4"/>
  <c r="I389" i="4"/>
  <c r="E343" i="4"/>
  <c r="D345" i="4"/>
  <c r="C345" i="4"/>
  <c r="D27" i="4"/>
  <c r="C27" i="4"/>
  <c r="E25" i="4"/>
  <c r="C176" i="4"/>
  <c r="E174" i="4"/>
  <c r="D176" i="4"/>
  <c r="C91" i="4"/>
  <c r="D91" i="4"/>
  <c r="E89" i="4"/>
  <c r="I28" i="4"/>
  <c r="J416" i="4"/>
  <c r="B415" i="4"/>
  <c r="J452" i="4"/>
  <c r="B451" i="4"/>
  <c r="I176" i="4"/>
  <c r="J72" i="4"/>
  <c r="B71" i="4"/>
  <c r="I372" i="4"/>
  <c r="I282" i="4" l="1"/>
  <c r="I217" i="4"/>
  <c r="I268" i="4"/>
  <c r="I333" i="4"/>
  <c r="I412" i="4"/>
  <c r="E385" i="4"/>
  <c r="C387" i="4"/>
  <c r="D387" i="4"/>
  <c r="J393" i="4"/>
  <c r="B392" i="4"/>
  <c r="I436" i="4"/>
  <c r="J453" i="4"/>
  <c r="B452" i="4"/>
  <c r="D28" i="4"/>
  <c r="E26" i="4"/>
  <c r="C28" i="4"/>
  <c r="J160" i="4"/>
  <c r="B159" i="4"/>
  <c r="E368" i="4"/>
  <c r="D370" i="4"/>
  <c r="C370" i="4"/>
  <c r="C318" i="4"/>
  <c r="E316" i="4"/>
  <c r="D318" i="4"/>
  <c r="I373" i="4"/>
  <c r="I29" i="4"/>
  <c r="C92" i="4"/>
  <c r="D92" i="4"/>
  <c r="E90" i="4"/>
  <c r="D436" i="4"/>
  <c r="E434" i="4"/>
  <c r="C436" i="4"/>
  <c r="I255" i="4"/>
  <c r="B32" i="4"/>
  <c r="J33" i="4"/>
  <c r="I390" i="4"/>
  <c r="J98" i="4"/>
  <c r="B97" i="4"/>
  <c r="I349" i="4"/>
  <c r="I306" i="4"/>
  <c r="C450" i="4"/>
  <c r="E448" i="4"/>
  <c r="D450" i="4"/>
  <c r="J283" i="4"/>
  <c r="B282" i="4"/>
  <c r="B216" i="4"/>
  <c r="J217" i="4"/>
  <c r="I72" i="4"/>
  <c r="D269" i="4"/>
  <c r="E267" i="4"/>
  <c r="C269" i="4"/>
  <c r="I177" i="4"/>
  <c r="I93" i="4"/>
  <c r="D254" i="4"/>
  <c r="C254" i="4"/>
  <c r="E252" i="4"/>
  <c r="J73" i="4"/>
  <c r="B72" i="4"/>
  <c r="J417" i="4"/>
  <c r="B416" i="4"/>
  <c r="D177" i="4"/>
  <c r="C177" i="4"/>
  <c r="E175" i="4"/>
  <c r="E344" i="4"/>
  <c r="C346" i="4"/>
  <c r="D346" i="4"/>
  <c r="C216" i="4"/>
  <c r="E214" i="4"/>
  <c r="D216" i="4"/>
  <c r="C283" i="4"/>
  <c r="E281" i="4"/>
  <c r="D283" i="4"/>
  <c r="E409" i="4"/>
  <c r="D411" i="4"/>
  <c r="C411" i="4"/>
  <c r="I155" i="4"/>
  <c r="I451" i="4"/>
  <c r="C333" i="4"/>
  <c r="E331" i="4"/>
  <c r="D333" i="4"/>
  <c r="D155" i="4"/>
  <c r="C155" i="4"/>
  <c r="E153" i="4"/>
  <c r="C304" i="4"/>
  <c r="E302" i="4"/>
  <c r="D304" i="4"/>
  <c r="B349" i="4"/>
  <c r="E70" i="4"/>
  <c r="D72" i="4"/>
  <c r="C72" i="4"/>
  <c r="B350" i="4" l="1"/>
  <c r="D388" i="4"/>
  <c r="C388" i="4"/>
  <c r="E386" i="4"/>
  <c r="I218" i="4"/>
  <c r="I437" i="4"/>
  <c r="I334" i="4"/>
  <c r="J394" i="4"/>
  <c r="B393" i="4"/>
  <c r="I413" i="4"/>
  <c r="I283" i="4"/>
  <c r="I269" i="4"/>
  <c r="C305" i="4"/>
  <c r="E303" i="4"/>
  <c r="D305" i="4"/>
  <c r="B217" i="4"/>
  <c r="J218" i="4"/>
  <c r="D437" i="4"/>
  <c r="E435" i="4"/>
  <c r="C437" i="4"/>
  <c r="E436" i="4" s="1"/>
  <c r="C319" i="4"/>
  <c r="E317" i="4"/>
  <c r="D319" i="4"/>
  <c r="I452" i="4"/>
  <c r="E410" i="4"/>
  <c r="D412" i="4"/>
  <c r="C412" i="4"/>
  <c r="C217" i="4"/>
  <c r="E215" i="4"/>
  <c r="D217" i="4"/>
  <c r="E345" i="4"/>
  <c r="D347" i="4"/>
  <c r="C347" i="4"/>
  <c r="J74" i="4"/>
  <c r="B73" i="4"/>
  <c r="E268" i="4"/>
  <c r="J284" i="4"/>
  <c r="J285" i="4" s="1"/>
  <c r="J286" i="4" s="1"/>
  <c r="J287" i="4" s="1"/>
  <c r="J288" i="4" s="1"/>
  <c r="J289" i="4" s="1"/>
  <c r="B283" i="4"/>
  <c r="J99" i="4"/>
  <c r="B98" i="4"/>
  <c r="E71" i="4"/>
  <c r="C73" i="4"/>
  <c r="D73" i="4"/>
  <c r="J418" i="4"/>
  <c r="B417" i="4"/>
  <c r="D255" i="4"/>
  <c r="E253" i="4"/>
  <c r="C255" i="4"/>
  <c r="I350" i="4"/>
  <c r="C93" i="4"/>
  <c r="D93" i="4"/>
  <c r="E91" i="4"/>
  <c r="E369" i="4"/>
  <c r="C371" i="4"/>
  <c r="D371" i="4"/>
  <c r="B160" i="4"/>
  <c r="J161" i="4"/>
  <c r="C284" i="4"/>
  <c r="E282" i="4"/>
  <c r="D284" i="4"/>
  <c r="I94" i="4"/>
  <c r="I374" i="4"/>
  <c r="D156" i="4"/>
  <c r="E154" i="4"/>
  <c r="C156" i="4"/>
  <c r="C334" i="4"/>
  <c r="E333" i="4" s="1"/>
  <c r="E332" i="4"/>
  <c r="D334" i="4"/>
  <c r="I156" i="4"/>
  <c r="C178" i="4"/>
  <c r="D178" i="4"/>
  <c r="E176" i="4"/>
  <c r="I178" i="4"/>
  <c r="I73" i="4"/>
  <c r="C451" i="4"/>
  <c r="E449" i="4"/>
  <c r="D451" i="4"/>
  <c r="I391" i="4"/>
  <c r="B33" i="4"/>
  <c r="J34" i="4"/>
  <c r="I30" i="4"/>
  <c r="E27" i="4"/>
  <c r="D29" i="4"/>
  <c r="C29" i="4"/>
  <c r="J454" i="4"/>
  <c r="B453" i="4"/>
  <c r="I375" i="4" l="1"/>
  <c r="B289" i="4"/>
  <c r="J290" i="4"/>
  <c r="I351" i="4"/>
  <c r="B351" i="4"/>
  <c r="E283" i="4"/>
  <c r="D285" i="4"/>
  <c r="C285" i="4"/>
  <c r="E284" i="4" s="1"/>
  <c r="B284" i="4"/>
  <c r="I284" i="4"/>
  <c r="J395" i="4"/>
  <c r="B394" i="4"/>
  <c r="C389" i="4"/>
  <c r="D389" i="4"/>
  <c r="E387" i="4"/>
  <c r="I414" i="4"/>
  <c r="I219" i="4"/>
  <c r="I392" i="4"/>
  <c r="I74" i="4"/>
  <c r="B161" i="4"/>
  <c r="J162" i="4"/>
  <c r="E28" i="4"/>
  <c r="D30" i="4"/>
  <c r="C30" i="4"/>
  <c r="C452" i="4"/>
  <c r="E450" i="4"/>
  <c r="D452" i="4"/>
  <c r="I179" i="4"/>
  <c r="J100" i="4"/>
  <c r="B99" i="4"/>
  <c r="E411" i="4"/>
  <c r="D413" i="4"/>
  <c r="C413" i="4"/>
  <c r="E72" i="4"/>
  <c r="D74" i="4"/>
  <c r="C74" i="4"/>
  <c r="B74" i="4"/>
  <c r="J75" i="4"/>
  <c r="B75" i="4" s="1"/>
  <c r="E370" i="4"/>
  <c r="D372" i="4"/>
  <c r="C372" i="4"/>
  <c r="C94" i="4"/>
  <c r="D94" i="4"/>
  <c r="E92" i="4"/>
  <c r="E346" i="4"/>
  <c r="C348" i="4"/>
  <c r="D348" i="4"/>
  <c r="I157" i="4"/>
  <c r="D157" i="4"/>
  <c r="E155" i="4"/>
  <c r="C157" i="4"/>
  <c r="I95" i="4"/>
  <c r="J455" i="4"/>
  <c r="B454" i="4"/>
  <c r="I31" i="4"/>
  <c r="B34" i="4"/>
  <c r="J35" i="4"/>
  <c r="C179" i="4"/>
  <c r="D179" i="4"/>
  <c r="E177" i="4"/>
  <c r="E254" i="4"/>
  <c r="J419" i="4"/>
  <c r="B418" i="4"/>
  <c r="D218" i="4"/>
  <c r="C218" i="4"/>
  <c r="E216" i="4"/>
  <c r="I453" i="4"/>
  <c r="C320" i="4"/>
  <c r="E318" i="4"/>
  <c r="D320" i="4"/>
  <c r="B218" i="4"/>
  <c r="J219" i="4"/>
  <c r="C306" i="4"/>
  <c r="E304" i="4"/>
  <c r="D306" i="4"/>
  <c r="I352" i="4" l="1"/>
  <c r="B352" i="4"/>
  <c r="B290" i="4"/>
  <c r="J291" i="4"/>
  <c r="D286" i="4"/>
  <c r="C286" i="4"/>
  <c r="E285" i="4" s="1"/>
  <c r="B285" i="4"/>
  <c r="I285" i="4"/>
  <c r="I220" i="4"/>
  <c r="I415" i="4"/>
  <c r="E388" i="4"/>
  <c r="C390" i="4"/>
  <c r="D390" i="4"/>
  <c r="J396" i="4"/>
  <c r="B395" i="4"/>
  <c r="J420" i="4"/>
  <c r="B419" i="4"/>
  <c r="J456" i="4"/>
  <c r="B455" i="4"/>
  <c r="C95" i="4"/>
  <c r="D95" i="4"/>
  <c r="E93" i="4"/>
  <c r="E73" i="4"/>
  <c r="C75" i="4"/>
  <c r="E74" i="4" s="1"/>
  <c r="D75" i="4"/>
  <c r="B219" i="4"/>
  <c r="J220" i="4"/>
  <c r="B35" i="4"/>
  <c r="J36" i="4"/>
  <c r="E412" i="4"/>
  <c r="D414" i="4"/>
  <c r="C414" i="4"/>
  <c r="I75" i="4"/>
  <c r="I96" i="4"/>
  <c r="E319" i="4"/>
  <c r="D219" i="4"/>
  <c r="C219" i="4"/>
  <c r="E217" i="4"/>
  <c r="I32" i="4"/>
  <c r="D158" i="4"/>
  <c r="E156" i="4"/>
  <c r="C158" i="4"/>
  <c r="I158" i="4"/>
  <c r="E347" i="4"/>
  <c r="D349" i="4"/>
  <c r="C349" i="4"/>
  <c r="E371" i="4"/>
  <c r="C373" i="4"/>
  <c r="D373" i="4"/>
  <c r="J101" i="4"/>
  <c r="B100" i="4"/>
  <c r="J163" i="4"/>
  <c r="B162" i="4"/>
  <c r="I393" i="4"/>
  <c r="E305" i="4"/>
  <c r="I454" i="4"/>
  <c r="C180" i="4"/>
  <c r="E178" i="4"/>
  <c r="D180" i="4"/>
  <c r="I180" i="4"/>
  <c r="C453" i="4"/>
  <c r="E451" i="4"/>
  <c r="D453" i="4"/>
  <c r="D31" i="4"/>
  <c r="E29" i="4"/>
  <c r="C31" i="4"/>
  <c r="I353" i="4" l="1"/>
  <c r="B353" i="4"/>
  <c r="J292" i="4"/>
  <c r="B292" i="4" s="1"/>
  <c r="B291" i="4"/>
  <c r="B286" i="4"/>
  <c r="C287" i="4"/>
  <c r="E286" i="4" s="1"/>
  <c r="D287" i="4"/>
  <c r="I286" i="4"/>
  <c r="I416" i="4"/>
  <c r="J397" i="4"/>
  <c r="B396" i="4"/>
  <c r="E389" i="4"/>
  <c r="C391" i="4"/>
  <c r="D391" i="4"/>
  <c r="I221" i="4"/>
  <c r="J457" i="4"/>
  <c r="B456" i="4"/>
  <c r="C454" i="4"/>
  <c r="E452" i="4"/>
  <c r="D454" i="4"/>
  <c r="I394" i="4"/>
  <c r="J102" i="4"/>
  <c r="B101" i="4"/>
  <c r="I159" i="4"/>
  <c r="I181" i="4"/>
  <c r="D159" i="4"/>
  <c r="C159" i="4"/>
  <c r="E157" i="4"/>
  <c r="C220" i="4"/>
  <c r="E218" i="4"/>
  <c r="D220" i="4"/>
  <c r="I97" i="4"/>
  <c r="E348" i="4"/>
  <c r="C350" i="4"/>
  <c r="D350" i="4"/>
  <c r="E413" i="4"/>
  <c r="D415" i="4"/>
  <c r="C415" i="4"/>
  <c r="B220" i="4"/>
  <c r="J221" i="4"/>
  <c r="D32" i="4"/>
  <c r="E30" i="4"/>
  <c r="C32" i="4"/>
  <c r="D181" i="4"/>
  <c r="C181" i="4"/>
  <c r="E179" i="4"/>
  <c r="I455" i="4"/>
  <c r="J164" i="4"/>
  <c r="B164" i="4" s="1"/>
  <c r="B163" i="4"/>
  <c r="E372" i="4"/>
  <c r="D374" i="4"/>
  <c r="C374" i="4"/>
  <c r="I33" i="4"/>
  <c r="B36" i="4"/>
  <c r="J37" i="4"/>
  <c r="C96" i="4"/>
  <c r="D96" i="4"/>
  <c r="E94" i="4"/>
  <c r="J421" i="4"/>
  <c r="B420" i="4"/>
  <c r="E373" i="4" l="1"/>
  <c r="C375" i="4"/>
  <c r="E374" i="4" s="1"/>
  <c r="D375" i="4"/>
  <c r="E349" i="4"/>
  <c r="D351" i="4"/>
  <c r="C351" i="4"/>
  <c r="E350" i="4" s="1"/>
  <c r="I354" i="4"/>
  <c r="B354" i="4"/>
  <c r="D288" i="4"/>
  <c r="C288" i="4"/>
  <c r="I287" i="4"/>
  <c r="B288" i="4"/>
  <c r="B287" i="4"/>
  <c r="C392" i="4"/>
  <c r="D392" i="4"/>
  <c r="E390" i="4"/>
  <c r="I222" i="4"/>
  <c r="I417" i="4"/>
  <c r="B397" i="4"/>
  <c r="J398" i="4"/>
  <c r="B37" i="4"/>
  <c r="J38" i="4"/>
  <c r="C97" i="4"/>
  <c r="D97" i="4"/>
  <c r="E95" i="4"/>
  <c r="I160" i="4"/>
  <c r="B221" i="4"/>
  <c r="J222" i="4"/>
  <c r="I98" i="4"/>
  <c r="C221" i="4"/>
  <c r="E219" i="4"/>
  <c r="D221" i="4"/>
  <c r="C455" i="4"/>
  <c r="E453" i="4"/>
  <c r="D455" i="4"/>
  <c r="C182" i="4"/>
  <c r="D182" i="4"/>
  <c r="E180" i="4"/>
  <c r="D33" i="4"/>
  <c r="E31" i="4"/>
  <c r="C33" i="4"/>
  <c r="E414" i="4"/>
  <c r="C416" i="4"/>
  <c r="D416" i="4"/>
  <c r="I182" i="4"/>
  <c r="J103" i="4"/>
  <c r="B102" i="4"/>
  <c r="I395" i="4"/>
  <c r="J422" i="4"/>
  <c r="B421" i="4"/>
  <c r="I34" i="4"/>
  <c r="I456" i="4"/>
  <c r="D160" i="4"/>
  <c r="E158" i="4"/>
  <c r="C160" i="4"/>
  <c r="B457" i="4"/>
  <c r="J458" i="4"/>
  <c r="B458" i="4" s="1"/>
  <c r="I355" i="4" l="1"/>
  <c r="B355" i="4"/>
  <c r="D352" i="4"/>
  <c r="C352" i="4"/>
  <c r="E351" i="4" s="1"/>
  <c r="D289" i="4"/>
  <c r="C289" i="4"/>
  <c r="E288" i="4" s="1"/>
  <c r="E287" i="4"/>
  <c r="I288" i="4"/>
  <c r="I223" i="4"/>
  <c r="I418" i="4"/>
  <c r="B398" i="4"/>
  <c r="J399" i="4"/>
  <c r="B399" i="4" s="1"/>
  <c r="D393" i="4"/>
  <c r="E391" i="4"/>
  <c r="C393" i="4"/>
  <c r="I35" i="4"/>
  <c r="J423" i="4"/>
  <c r="B423" i="4" s="1"/>
  <c r="B422" i="4"/>
  <c r="J104" i="4"/>
  <c r="B103" i="4"/>
  <c r="C183" i="4"/>
  <c r="D183" i="4"/>
  <c r="E181" i="4"/>
  <c r="B222" i="4"/>
  <c r="J223" i="4"/>
  <c r="I161" i="4"/>
  <c r="I183" i="4"/>
  <c r="D222" i="4"/>
  <c r="C222" i="4"/>
  <c r="E220" i="4"/>
  <c r="D161" i="4"/>
  <c r="E159" i="4"/>
  <c r="C161" i="4"/>
  <c r="I457" i="4"/>
  <c r="C456" i="4"/>
  <c r="E454" i="4"/>
  <c r="D456" i="4"/>
  <c r="B38" i="4"/>
  <c r="J39" i="4"/>
  <c r="I396" i="4"/>
  <c r="E415" i="4"/>
  <c r="D417" i="4"/>
  <c r="C417" i="4"/>
  <c r="C98" i="4"/>
  <c r="D98" i="4"/>
  <c r="E96" i="4"/>
  <c r="D34" i="4"/>
  <c r="C34" i="4"/>
  <c r="E32" i="4"/>
  <c r="I99" i="4"/>
  <c r="B356" i="4" l="1"/>
  <c r="D353" i="4"/>
  <c r="C353" i="4"/>
  <c r="E352" i="4" s="1"/>
  <c r="I356" i="4"/>
  <c r="C290" i="4"/>
  <c r="E289" i="4" s="1"/>
  <c r="D290" i="4"/>
  <c r="I289" i="4"/>
  <c r="I419" i="4"/>
  <c r="E392" i="4"/>
  <c r="C394" i="4"/>
  <c r="D394" i="4"/>
  <c r="I224" i="4"/>
  <c r="C99" i="4"/>
  <c r="D99" i="4"/>
  <c r="E97" i="4"/>
  <c r="I397" i="4"/>
  <c r="B39" i="4"/>
  <c r="J40" i="4"/>
  <c r="D223" i="4"/>
  <c r="C223" i="4"/>
  <c r="E221" i="4"/>
  <c r="J105" i="4"/>
  <c r="B104" i="4"/>
  <c r="D162" i="4"/>
  <c r="C162" i="4"/>
  <c r="E160" i="4"/>
  <c r="D35" i="4"/>
  <c r="C35" i="4"/>
  <c r="E33" i="4"/>
  <c r="C457" i="4"/>
  <c r="E455" i="4"/>
  <c r="D457" i="4"/>
  <c r="I184" i="4"/>
  <c r="B223" i="4"/>
  <c r="J224" i="4"/>
  <c r="C184" i="4"/>
  <c r="E182" i="4"/>
  <c r="D184" i="4"/>
  <c r="I36" i="4"/>
  <c r="I100" i="4"/>
  <c r="E416" i="4"/>
  <c r="D418" i="4"/>
  <c r="C418" i="4"/>
  <c r="I458" i="4"/>
  <c r="I162" i="4"/>
  <c r="D354" i="4" l="1"/>
  <c r="C354" i="4"/>
  <c r="E353" i="4" s="1"/>
  <c r="I357" i="4"/>
  <c r="I358" i="4" s="1"/>
  <c r="B357" i="4"/>
  <c r="I290" i="4"/>
  <c r="D291" i="4"/>
  <c r="C291" i="4"/>
  <c r="E290" i="4" s="1"/>
  <c r="I225" i="4"/>
  <c r="D395" i="4"/>
  <c r="E393" i="4"/>
  <c r="C395" i="4"/>
  <c r="I420" i="4"/>
  <c r="I101" i="4"/>
  <c r="C458" i="4"/>
  <c r="E457" i="4" s="1"/>
  <c r="E456" i="4"/>
  <c r="D458" i="4"/>
  <c r="D36" i="4"/>
  <c r="C36" i="4"/>
  <c r="E34" i="4"/>
  <c r="J106" i="4"/>
  <c r="B105" i="4"/>
  <c r="D163" i="4"/>
  <c r="C163" i="4"/>
  <c r="E161" i="4"/>
  <c r="E417" i="4"/>
  <c r="C419" i="4"/>
  <c r="D419" i="4"/>
  <c r="B40" i="4"/>
  <c r="J41" i="4"/>
  <c r="I163" i="4"/>
  <c r="I37" i="4"/>
  <c r="D185" i="4"/>
  <c r="E183" i="4"/>
  <c r="C185" i="4"/>
  <c r="I185" i="4"/>
  <c r="B224" i="4"/>
  <c r="J225" i="4"/>
  <c r="C224" i="4"/>
  <c r="E222" i="4"/>
  <c r="D224" i="4"/>
  <c r="I398" i="4"/>
  <c r="C100" i="4"/>
  <c r="D100" i="4"/>
  <c r="E98" i="4"/>
  <c r="D355" i="4" l="1"/>
  <c r="C355" i="4"/>
  <c r="E354" i="4" s="1"/>
  <c r="C292" i="4"/>
  <c r="E291" i="4" s="1"/>
  <c r="D292" i="4"/>
  <c r="I291" i="4"/>
  <c r="C396" i="4"/>
  <c r="E394" i="4"/>
  <c r="D396" i="4"/>
  <c r="I226" i="4"/>
  <c r="I421" i="4"/>
  <c r="D37" i="4"/>
  <c r="C37" i="4"/>
  <c r="E35" i="4"/>
  <c r="I186" i="4"/>
  <c r="I38" i="4"/>
  <c r="B41" i="4"/>
  <c r="J42" i="4"/>
  <c r="C101" i="4"/>
  <c r="D101" i="4"/>
  <c r="E99" i="4"/>
  <c r="D186" i="4"/>
  <c r="E184" i="4"/>
  <c r="C186" i="4"/>
  <c r="I399" i="4"/>
  <c r="C225" i="4"/>
  <c r="E223" i="4"/>
  <c r="D225" i="4"/>
  <c r="B225" i="4"/>
  <c r="J226" i="4"/>
  <c r="I164" i="4"/>
  <c r="E418" i="4"/>
  <c r="C420" i="4"/>
  <c r="D420" i="4"/>
  <c r="D164" i="4"/>
  <c r="E162" i="4"/>
  <c r="C164" i="4"/>
  <c r="E163" i="4" s="1"/>
  <c r="J107" i="4"/>
  <c r="B106" i="4"/>
  <c r="I102" i="4"/>
  <c r="D356" i="4" l="1"/>
  <c r="C356" i="4"/>
  <c r="E355" i="4" s="1"/>
  <c r="I292" i="4"/>
  <c r="I422" i="4"/>
  <c r="I227" i="4"/>
  <c r="D397" i="4"/>
  <c r="C397" i="4"/>
  <c r="E395" i="4"/>
  <c r="I103" i="4"/>
  <c r="C102" i="4"/>
  <c r="D102" i="4"/>
  <c r="E100" i="4"/>
  <c r="I39" i="4"/>
  <c r="J108" i="4"/>
  <c r="B107" i="4"/>
  <c r="D187" i="4"/>
  <c r="E185" i="4"/>
  <c r="C187" i="4"/>
  <c r="E419" i="4"/>
  <c r="D421" i="4"/>
  <c r="C421" i="4"/>
  <c r="B226" i="4"/>
  <c r="J227" i="4"/>
  <c r="D226" i="4"/>
  <c r="C226" i="4"/>
  <c r="E224" i="4"/>
  <c r="B42" i="4"/>
  <c r="J43" i="4"/>
  <c r="I187" i="4"/>
  <c r="D38" i="4"/>
  <c r="C38" i="4"/>
  <c r="E36" i="4"/>
  <c r="D357" i="4" l="1"/>
  <c r="C357" i="4"/>
  <c r="E396" i="4"/>
  <c r="D398" i="4"/>
  <c r="C398" i="4"/>
  <c r="I423" i="4"/>
  <c r="I228" i="4"/>
  <c r="I188" i="4"/>
  <c r="D227" i="4"/>
  <c r="C227" i="4"/>
  <c r="E225" i="4"/>
  <c r="E420" i="4"/>
  <c r="D422" i="4"/>
  <c r="C422" i="4"/>
  <c r="J109" i="4"/>
  <c r="B108" i="4"/>
  <c r="C103" i="4"/>
  <c r="D103" i="4"/>
  <c r="E101" i="4"/>
  <c r="E37" i="4"/>
  <c r="D39" i="4"/>
  <c r="C39" i="4"/>
  <c r="B43" i="4"/>
  <c r="J44" i="4"/>
  <c r="B227" i="4"/>
  <c r="J228" i="4"/>
  <c r="I40" i="4"/>
  <c r="I104" i="4"/>
  <c r="C188" i="4"/>
  <c r="E186" i="4"/>
  <c r="D188" i="4"/>
  <c r="C358" i="4" l="1"/>
  <c r="E357" i="4" s="1"/>
  <c r="E356" i="4"/>
  <c r="D358" i="4"/>
  <c r="I229" i="4"/>
  <c r="E397" i="4"/>
  <c r="C399" i="4"/>
  <c r="E398" i="4" s="1"/>
  <c r="D399" i="4"/>
  <c r="B44" i="4"/>
  <c r="J45" i="4"/>
  <c r="I105" i="4"/>
  <c r="B109" i="4"/>
  <c r="J110" i="4"/>
  <c r="E421" i="4"/>
  <c r="C423" i="4"/>
  <c r="E422" i="4" s="1"/>
  <c r="D423" i="4"/>
  <c r="D189" i="4"/>
  <c r="E187" i="4"/>
  <c r="C189" i="4"/>
  <c r="C104" i="4"/>
  <c r="D104" i="4"/>
  <c r="E102" i="4"/>
  <c r="I41" i="4"/>
  <c r="C228" i="4"/>
  <c r="E226" i="4"/>
  <c r="D228" i="4"/>
  <c r="B228" i="4"/>
  <c r="J229" i="4"/>
  <c r="E38" i="4"/>
  <c r="D40" i="4"/>
  <c r="C40" i="4"/>
  <c r="I189" i="4"/>
  <c r="I230" i="4" l="1"/>
  <c r="E39" i="4"/>
  <c r="D41" i="4"/>
  <c r="C41" i="4"/>
  <c r="I42" i="4"/>
  <c r="C105" i="4"/>
  <c r="D105" i="4"/>
  <c r="E103" i="4"/>
  <c r="D190" i="4"/>
  <c r="E188" i="4"/>
  <c r="C190" i="4"/>
  <c r="J111" i="4"/>
  <c r="B110" i="4"/>
  <c r="B45" i="4"/>
  <c r="J46" i="4"/>
  <c r="I106" i="4"/>
  <c r="I190" i="4"/>
  <c r="B229" i="4"/>
  <c r="J230" i="4"/>
  <c r="B230" i="4" s="1"/>
  <c r="C229" i="4"/>
  <c r="E227" i="4"/>
  <c r="D229" i="4"/>
  <c r="I231" i="4" l="1"/>
  <c r="B46" i="4"/>
  <c r="J47" i="4"/>
  <c r="C106" i="4"/>
  <c r="D106" i="4"/>
  <c r="E104" i="4"/>
  <c r="I107" i="4"/>
  <c r="B111" i="4"/>
  <c r="J112" i="4"/>
  <c r="D191" i="4"/>
  <c r="E189" i="4"/>
  <c r="C191" i="4"/>
  <c r="E40" i="4"/>
  <c r="D42" i="4"/>
  <c r="C42" i="4"/>
  <c r="D230" i="4"/>
  <c r="C230" i="4"/>
  <c r="E228" i="4"/>
  <c r="I191" i="4"/>
  <c r="I43" i="4"/>
  <c r="I232" i="4" l="1"/>
  <c r="E229" i="4"/>
  <c r="D231" i="4"/>
  <c r="C231" i="4"/>
  <c r="D43" i="4"/>
  <c r="C43" i="4"/>
  <c r="E41" i="4"/>
  <c r="C107" i="4"/>
  <c r="D107" i="4"/>
  <c r="E105" i="4"/>
  <c r="I108" i="4"/>
  <c r="I44" i="4"/>
  <c r="J113" i="4"/>
  <c r="B112" i="4"/>
  <c r="I192" i="4"/>
  <c r="C192" i="4"/>
  <c r="E190" i="4"/>
  <c r="D192" i="4"/>
  <c r="B47" i="4"/>
  <c r="J48" i="4"/>
  <c r="I233" i="4" l="1"/>
  <c r="D232" i="4"/>
  <c r="E230" i="4"/>
  <c r="C232" i="4"/>
  <c r="I193" i="4"/>
  <c r="D44" i="4"/>
  <c r="C44" i="4"/>
  <c r="E42" i="4"/>
  <c r="C108" i="4"/>
  <c r="D108" i="4"/>
  <c r="E106" i="4"/>
  <c r="B48" i="4"/>
  <c r="J49" i="4"/>
  <c r="D193" i="4"/>
  <c r="C193" i="4"/>
  <c r="E191" i="4"/>
  <c r="B113" i="4"/>
  <c r="J114" i="4"/>
  <c r="I109" i="4"/>
  <c r="I45" i="4"/>
  <c r="I234" i="4" l="1"/>
  <c r="D233" i="4"/>
  <c r="C233" i="4"/>
  <c r="E231" i="4"/>
  <c r="I110" i="4"/>
  <c r="E43" i="4"/>
  <c r="D45" i="4"/>
  <c r="C45" i="4"/>
  <c r="J115" i="4"/>
  <c r="B114" i="4"/>
  <c r="B49" i="4"/>
  <c r="J50" i="4"/>
  <c r="C109" i="4"/>
  <c r="D109" i="4"/>
  <c r="E107" i="4"/>
  <c r="C194" i="4"/>
  <c r="D194" i="4"/>
  <c r="E192" i="4"/>
  <c r="I46" i="4"/>
  <c r="I194" i="4"/>
  <c r="D234" i="4" l="1"/>
  <c r="E232" i="4"/>
  <c r="C234" i="4"/>
  <c r="I235" i="4"/>
  <c r="I195" i="4"/>
  <c r="C110" i="4"/>
  <c r="D110" i="4"/>
  <c r="E108" i="4"/>
  <c r="J116" i="4"/>
  <c r="B115" i="4"/>
  <c r="I47" i="4"/>
  <c r="C195" i="4"/>
  <c r="D195" i="4"/>
  <c r="E193" i="4"/>
  <c r="B50" i="4"/>
  <c r="J51" i="4"/>
  <c r="E44" i="4"/>
  <c r="D46" i="4"/>
  <c r="C46" i="4"/>
  <c r="I111" i="4"/>
  <c r="C235" i="4" l="1"/>
  <c r="E234" i="4" s="1"/>
  <c r="E233" i="4"/>
  <c r="D235" i="4"/>
  <c r="C111" i="4"/>
  <c r="D111" i="4"/>
  <c r="E109" i="4"/>
  <c r="I112" i="4"/>
  <c r="B51" i="4"/>
  <c r="J52" i="4"/>
  <c r="C196" i="4"/>
  <c r="E194" i="4"/>
  <c r="D196" i="4"/>
  <c r="B116" i="4"/>
  <c r="J117" i="4"/>
  <c r="I196" i="4"/>
  <c r="I48" i="4"/>
  <c r="E45" i="4"/>
  <c r="D47" i="4"/>
  <c r="C47" i="4"/>
  <c r="I49" i="4" l="1"/>
  <c r="I197" i="4"/>
  <c r="C112" i="4"/>
  <c r="D112" i="4"/>
  <c r="E110" i="4"/>
  <c r="B117" i="4"/>
  <c r="J118" i="4"/>
  <c r="D197" i="4"/>
  <c r="C197" i="4"/>
  <c r="E195" i="4"/>
  <c r="I113" i="4"/>
  <c r="D48" i="4"/>
  <c r="C48" i="4"/>
  <c r="E46" i="4"/>
  <c r="B52" i="4"/>
  <c r="J53" i="4"/>
  <c r="B53" i="4" l="1"/>
  <c r="J54" i="4"/>
  <c r="C198" i="4"/>
  <c r="D198" i="4"/>
  <c r="E196" i="4"/>
  <c r="I198" i="4"/>
  <c r="I50" i="4"/>
  <c r="I114" i="4"/>
  <c r="J119" i="4"/>
  <c r="B118" i="4"/>
  <c r="C113" i="4"/>
  <c r="D113" i="4"/>
  <c r="E111" i="4"/>
  <c r="D49" i="4"/>
  <c r="C49" i="4"/>
  <c r="E47" i="4"/>
  <c r="I51" i="4" l="1"/>
  <c r="J120" i="4"/>
  <c r="B119" i="4"/>
  <c r="I199" i="4"/>
  <c r="C199" i="4"/>
  <c r="D199" i="4"/>
  <c r="E197" i="4"/>
  <c r="E48" i="4"/>
  <c r="D50" i="4"/>
  <c r="C50" i="4"/>
  <c r="C114" i="4"/>
  <c r="D114" i="4"/>
  <c r="E112" i="4"/>
  <c r="I115" i="4"/>
  <c r="B54" i="4"/>
  <c r="J55" i="4"/>
  <c r="B55" i="4" l="1"/>
  <c r="J56" i="4"/>
  <c r="C200" i="4"/>
  <c r="E198" i="4"/>
  <c r="D200" i="4"/>
  <c r="C115" i="4"/>
  <c r="D115" i="4"/>
  <c r="E113" i="4"/>
  <c r="I200" i="4"/>
  <c r="I116" i="4"/>
  <c r="E49" i="4"/>
  <c r="D51" i="4"/>
  <c r="C51" i="4"/>
  <c r="B120" i="4"/>
  <c r="J121" i="4"/>
  <c r="I52" i="4"/>
  <c r="B121" i="4" l="1"/>
  <c r="J122" i="4"/>
  <c r="I53" i="4"/>
  <c r="E50" i="4"/>
  <c r="D52" i="4"/>
  <c r="C52" i="4"/>
  <c r="I117" i="4"/>
  <c r="D201" i="4"/>
  <c r="E199" i="4"/>
  <c r="C201" i="4"/>
  <c r="I201" i="4"/>
  <c r="C116" i="4"/>
  <c r="D116" i="4"/>
  <c r="E114" i="4"/>
  <c r="J57" i="4"/>
  <c r="B56" i="4"/>
  <c r="C202" i="4" l="1"/>
  <c r="E200" i="4"/>
  <c r="D202" i="4"/>
  <c r="I118" i="4"/>
  <c r="D117" i="4"/>
  <c r="C117" i="4"/>
  <c r="E115" i="4"/>
  <c r="D53" i="4"/>
  <c r="C53" i="4"/>
  <c r="E51" i="4"/>
  <c r="I54" i="4"/>
  <c r="B57" i="4"/>
  <c r="J58" i="4"/>
  <c r="I202" i="4"/>
  <c r="J123" i="4"/>
  <c r="B122" i="4"/>
  <c r="I55" i="4" l="1"/>
  <c r="D203" i="4"/>
  <c r="C203" i="4"/>
  <c r="E201" i="4"/>
  <c r="I203" i="4"/>
  <c r="I119" i="4"/>
  <c r="B58" i="4"/>
  <c r="J59" i="4"/>
  <c r="B59" i="4" s="1"/>
  <c r="D118" i="4"/>
  <c r="E116" i="4"/>
  <c r="C118" i="4"/>
  <c r="J124" i="4"/>
  <c r="B123" i="4"/>
  <c r="D54" i="4"/>
  <c r="C54" i="4"/>
  <c r="E52" i="4"/>
  <c r="I120" i="4" l="1"/>
  <c r="C204" i="4"/>
  <c r="E203" i="4" s="1"/>
  <c r="E202" i="4"/>
  <c r="D204" i="4"/>
  <c r="B124" i="4"/>
  <c r="J125" i="4"/>
  <c r="E53" i="4"/>
  <c r="D55" i="4"/>
  <c r="C55" i="4"/>
  <c r="D119" i="4"/>
  <c r="C119" i="4"/>
  <c r="E117" i="4"/>
  <c r="I204" i="4"/>
  <c r="I56" i="4"/>
  <c r="I121" i="4" l="1"/>
  <c r="I57" i="4"/>
  <c r="D120" i="4"/>
  <c r="E118" i="4"/>
  <c r="C120" i="4"/>
  <c r="C56" i="4"/>
  <c r="D56" i="4"/>
  <c r="E54" i="4"/>
  <c r="B125" i="4"/>
  <c r="J126" i="4"/>
  <c r="I122" i="4" l="1"/>
  <c r="J127" i="4"/>
  <c r="B126" i="4"/>
  <c r="C57" i="4"/>
  <c r="D57" i="4"/>
  <c r="E55" i="4"/>
  <c r="I58" i="4"/>
  <c r="D121" i="4"/>
  <c r="E119" i="4"/>
  <c r="C121" i="4"/>
  <c r="I123" i="4" l="1"/>
  <c r="D122" i="4"/>
  <c r="C122" i="4"/>
  <c r="E120" i="4"/>
  <c r="I59" i="4"/>
  <c r="C58" i="4"/>
  <c r="E56" i="4"/>
  <c r="D58" i="4"/>
  <c r="J128" i="4"/>
  <c r="B127" i="4"/>
  <c r="I124" i="4" l="1"/>
  <c r="C59" i="4"/>
  <c r="E58" i="4" s="1"/>
  <c r="D59" i="4"/>
  <c r="E57" i="4"/>
  <c r="D123" i="4"/>
  <c r="C123" i="4"/>
  <c r="E121" i="4"/>
  <c r="B128" i="4"/>
  <c r="J129" i="4"/>
  <c r="B129" i="4" l="1"/>
  <c r="J130" i="4"/>
  <c r="D124" i="4"/>
  <c r="E122" i="4"/>
  <c r="C124" i="4"/>
  <c r="I125" i="4"/>
  <c r="D125" i="4" l="1"/>
  <c r="E123" i="4"/>
  <c r="C125" i="4"/>
  <c r="I126" i="4"/>
  <c r="J131" i="4"/>
  <c r="B131" i="4" s="1"/>
  <c r="B130" i="4"/>
  <c r="I127" i="4" l="1"/>
  <c r="D126" i="4"/>
  <c r="E124" i="4"/>
  <c r="C126" i="4"/>
  <c r="I128" i="4" l="1"/>
  <c r="D127" i="4"/>
  <c r="C127" i="4"/>
  <c r="E125" i="4"/>
  <c r="D128" i="4" l="1"/>
  <c r="E126" i="4"/>
  <c r="C128" i="4"/>
  <c r="I129" i="4"/>
  <c r="I130" i="4" l="1"/>
  <c r="D129" i="4"/>
  <c r="E127" i="4"/>
  <c r="C129" i="4"/>
  <c r="I131" i="4" l="1"/>
  <c r="D130" i="4"/>
  <c r="C130" i="4"/>
  <c r="E128" i="4"/>
  <c r="D131" i="4" l="1"/>
  <c r="C131" i="4"/>
  <c r="E130" i="4" s="1"/>
  <c r="E129" i="4"/>
</calcChain>
</file>

<file path=xl/sharedStrings.xml><?xml version="1.0" encoding="utf-8"?>
<sst xmlns="http://schemas.openxmlformats.org/spreadsheetml/2006/main" count="2182" uniqueCount="635">
  <si>
    <t>Comment</t>
  </si>
  <si>
    <t>미션 명칭 TextCode
TextAchievementName</t>
  </si>
  <si>
    <t>미션 설명 TextCode
TextAchievementDesc</t>
  </si>
  <si>
    <t>Tool</t>
  </si>
  <si>
    <t>Common</t>
  </si>
  <si>
    <t>bool</t>
  </si>
  <si>
    <t>string</t>
  </si>
  <si>
    <t>int</t>
  </si>
  <si>
    <t>enum : 
sbyte : 
eEquipType</t>
  </si>
  <si>
    <t>Read</t>
  </si>
  <si>
    <t>Description</t>
  </si>
  <si>
    <t>GeneralTypeCode</t>
  </si>
  <si>
    <t>RewardTypeCode</t>
  </si>
  <si>
    <t>RewardCount</t>
  </si>
  <si>
    <t>EquipType</t>
  </si>
  <si>
    <t>NameTextKey</t>
  </si>
  <si>
    <t>DescriptionTextCode</t>
  </si>
  <si>
    <t>IconImageCode</t>
  </si>
  <si>
    <t>Gold</t>
  </si>
  <si>
    <t>Ticket</t>
  </si>
  <si>
    <t>Gem</t>
  </si>
  <si>
    <t>Lotto</t>
  </si>
  <si>
    <t>Trophy</t>
  </si>
  <si>
    <t>Achievement</t>
  </si>
  <si>
    <t>PreviousAchieveCode</t>
  </si>
  <si>
    <t>NextAchieveCode</t>
  </si>
  <si>
    <t>MissionType</t>
    <phoneticPr fontId="22" type="noConversion"/>
  </si>
  <si>
    <t>SubMissionType</t>
    <phoneticPr fontId="22" type="noConversion"/>
  </si>
  <si>
    <t>ClearType</t>
    <phoneticPr fontId="22" type="noConversion"/>
  </si>
  <si>
    <t>ClearValue</t>
    <phoneticPr fontId="22" type="noConversion"/>
  </si>
  <si>
    <t>미션타입 세부 구분</t>
    <phoneticPr fontId="22" type="noConversion"/>
  </si>
  <si>
    <t>미션 클리어 조건</t>
    <phoneticPr fontId="22" type="noConversion"/>
  </si>
  <si>
    <t>미션 클리어 값</t>
    <phoneticPr fontId="22" type="noConversion"/>
  </si>
  <si>
    <t xml:space="preserve">업적 - 균열던전 일반 Ⅱ 최초 클리어 </t>
    <phoneticPr fontId="22" type="noConversion"/>
  </si>
  <si>
    <t xml:space="preserve">업적 - 균열던전 일반 Ⅲ 최초 클리어 </t>
    <phoneticPr fontId="22" type="noConversion"/>
  </si>
  <si>
    <t xml:space="preserve">업적 - 균열던전 어려움 Ⅰ 최초 클리어 </t>
  </si>
  <si>
    <t xml:space="preserve">업적 - 균열던전 어려움 Ⅱ 최초 클리어 </t>
  </si>
  <si>
    <t xml:space="preserve">업적 - 균열던전 어려움 Ⅲ 최초 클리어 </t>
  </si>
  <si>
    <t xml:space="preserve">업적 - 균열던전 어려움 Ⅳ 최초 클리어 </t>
  </si>
  <si>
    <t xml:space="preserve">업적 - 균열던전 어려움 Ⅴ 최초 클리어 </t>
  </si>
  <si>
    <t xml:space="preserve">업적 - 균열던전 고수 Ⅰ 최초 클리어 </t>
  </si>
  <si>
    <t xml:space="preserve">업적 - 균열던전 고수 Ⅱ 최초 클리어 </t>
  </si>
  <si>
    <t xml:space="preserve">업적 - 균열던전 고수 Ⅲ 최초 클리어 </t>
  </si>
  <si>
    <t xml:space="preserve">업적 - 균열던전 고수 Ⅳ 최초 클리어 </t>
  </si>
  <si>
    <t xml:space="preserve">업적 - 균열던전 고수 Ⅴ 최초 클리어 </t>
  </si>
  <si>
    <t xml:space="preserve">업적 - 균열던전 달인 Ⅰ 최초 클리어 </t>
  </si>
  <si>
    <t xml:space="preserve">업적 - 균열던전 달인 Ⅱ 최초 클리어 </t>
  </si>
  <si>
    <t xml:space="preserve">업적 - 균열던전 달인 Ⅲ 최초 클리어 </t>
  </si>
  <si>
    <t xml:space="preserve">업적 - 균열던전 달인 Ⅳ 최초 클리어 </t>
  </si>
  <si>
    <t xml:space="preserve">업적 - 균열던전 달인 Ⅴ 최초 클리어 </t>
  </si>
  <si>
    <t xml:space="preserve">업적 - 균열던전 달인 Ⅵ 최초 클리어 </t>
  </si>
  <si>
    <t xml:space="preserve">업적 - 균열던전 달인 Ⅶ 최초 클리어 </t>
  </si>
  <si>
    <t xml:space="preserve">업적 - 균열던전 달인 Ⅷ 최초 클리어 </t>
  </si>
  <si>
    <t xml:space="preserve">업적 - 균열던전 달인 Ⅸ 최초 클리어 </t>
  </si>
  <si>
    <t xml:space="preserve">업적 - 균열던전 달인 Ⅹ 최초 클리어 </t>
  </si>
  <si>
    <t xml:space="preserve">업적 - 균열던전 고행 Ⅰ 최초 클리어 </t>
  </si>
  <si>
    <t xml:space="preserve">업적 - 균열던전 고행 Ⅱ 최초 클리어 </t>
  </si>
  <si>
    <t xml:space="preserve">업적 - 균열던전 고행 Ⅲ 최초 클리어 </t>
  </si>
  <si>
    <t xml:space="preserve">업적 - 균열던전 고행 Ⅳ 최초 클리어 </t>
  </si>
  <si>
    <t xml:space="preserve">업적 - 균열던전 고행 Ⅴ 최초 클리어 </t>
  </si>
  <si>
    <t xml:space="preserve">업적 - 균열던전 고행 ⅩⅡ 최초 클리어 </t>
    <phoneticPr fontId="22" type="noConversion"/>
  </si>
  <si>
    <t xml:space="preserve">업적 - 균열던전 고행 ⅩⅢ 최초 클리어 </t>
    <phoneticPr fontId="22" type="noConversion"/>
  </si>
  <si>
    <t xml:space="preserve">업적 - 균열던전 고행 ⅩⅣ 최초 클리어 </t>
    <phoneticPr fontId="22" type="noConversion"/>
  </si>
  <si>
    <t xml:space="preserve">업적 - 균열던전 고행 ⅩⅤ 최초 클리어 </t>
    <phoneticPr fontId="22" type="noConversion"/>
  </si>
  <si>
    <t>업적 - 결투장 루키 리그 승급</t>
    <phoneticPr fontId="22" type="noConversion"/>
  </si>
  <si>
    <t>업적 - 결투장 챌린저 리그 승급</t>
    <phoneticPr fontId="22" type="noConversion"/>
  </si>
  <si>
    <t>업적 - 결투장 프리미어 리그 승급</t>
    <phoneticPr fontId="22" type="noConversion"/>
  </si>
  <si>
    <t>업적 - 결투장 마스터 리그 승급</t>
    <phoneticPr fontId="22" type="noConversion"/>
  </si>
  <si>
    <t>업적 - 결투장 레전드 리그 승급</t>
    <phoneticPr fontId="22" type="noConversion"/>
  </si>
  <si>
    <t>업적 - 결투장 챔피언 리그 승급</t>
    <phoneticPr fontId="22" type="noConversion"/>
  </si>
  <si>
    <t>해당 아이템의
Icon Image ID</t>
    <phoneticPr fontId="21" type="noConversion"/>
  </si>
  <si>
    <t>미션타입구분
1. 게임모드관련
2. 장비아이템관련
3. 아이템획득관련
4. 레벨달성관련
5. 스킬강화관련
6. 수호석업그레이드관련
7. 업적관련
8. 최초달성관련</t>
    <phoneticPr fontId="22" type="noConversion"/>
  </si>
  <si>
    <t xml:space="preserve">업적 - 균열던전 일반 Ⅰ 최초 클리어 </t>
    <phoneticPr fontId="22" type="noConversion"/>
  </si>
  <si>
    <t xml:space="preserve">업적 - 균열던전 일반 Ⅳ 최초 클리어 </t>
    <phoneticPr fontId="22" type="noConversion"/>
  </si>
  <si>
    <t xml:space="preserve">업적 - 균열던전 일반 Ⅴ 최초 클리어 </t>
    <phoneticPr fontId="22" type="noConversion"/>
  </si>
  <si>
    <t>Achievement</t>
    <phoneticPr fontId="22" type="noConversion"/>
  </si>
  <si>
    <t>10 - 일일
70 - 주간
30 - 월간
90 - 업적</t>
    <phoneticPr fontId="22" type="noConversion"/>
  </si>
  <si>
    <t>이전 업적</t>
    <phoneticPr fontId="21" type="noConversion"/>
  </si>
  <si>
    <t>다음 업적</t>
    <phoneticPr fontId="21" type="noConversion"/>
  </si>
  <si>
    <t>미션타입구분
1. 게임모드관련
2. 장비아이템관련
3. 아이템획득관련
4. 레벨달성관련
5. 스킬강화관련
6. 수호석업그레이드관련
7. 업적관련
8. 최초달성관련</t>
    <phoneticPr fontId="22" type="noConversion"/>
  </si>
  <si>
    <t>미션타입 세부 구분</t>
    <phoneticPr fontId="22" type="noConversion"/>
  </si>
  <si>
    <t>미션 클리어 조건</t>
    <phoneticPr fontId="22" type="noConversion"/>
  </si>
  <si>
    <t>미션 클리어 값</t>
    <phoneticPr fontId="22" type="noConversion"/>
  </si>
  <si>
    <t>160001001 - 골드
160001002 - 젬(보석)
160002001 - 일반뽑기권
160002002 - 고급뽑기권
160002003 - 입장권
160002004 - 트포피
160002005 - 균열석
160004001 - 아이템 증가권
160004002 - 경험치 증가권
160004003 - 골드 증가권
160004004 - 즉시완료권</t>
  </si>
  <si>
    <t>해당 아이템의
Icon Image ID</t>
    <phoneticPr fontId="21" type="noConversion"/>
  </si>
  <si>
    <t>MissionType</t>
    <phoneticPr fontId="22" type="noConversion"/>
  </si>
  <si>
    <t>SubMissionType</t>
    <phoneticPr fontId="22" type="noConversion"/>
  </si>
  <si>
    <t>ClearType</t>
    <phoneticPr fontId="22" type="noConversion"/>
  </si>
  <si>
    <t>ClearValue</t>
    <phoneticPr fontId="22" type="noConversion"/>
  </si>
  <si>
    <t xml:space="preserve">업적 - 균열던전 고행 Ⅵ 최초 클리어 </t>
    <phoneticPr fontId="22" type="noConversion"/>
  </si>
  <si>
    <t xml:space="preserve">업적 - 균열던전 고행 Ⅶ 최초 클리어 </t>
    <phoneticPr fontId="22" type="noConversion"/>
  </si>
  <si>
    <t xml:space="preserve">업적 - 균열던전 고행 Ⅷ 최초 클리어 </t>
    <phoneticPr fontId="22" type="noConversion"/>
  </si>
  <si>
    <t xml:space="preserve">업적 - 균열던전 고행 Ⅸ 최초 클리어 </t>
    <phoneticPr fontId="22" type="noConversion"/>
  </si>
  <si>
    <t xml:space="preserve">업적 - 균열던전 고행 Ⅹ 최초 클리어 </t>
    <phoneticPr fontId="22" type="noConversion"/>
  </si>
  <si>
    <t xml:space="preserve">업적 - 균열던전 고행 ⅩⅠ 최초 클리어 </t>
    <phoneticPr fontId="22" type="noConversion"/>
  </si>
  <si>
    <t>Gem</t>
    <phoneticPr fontId="21" type="noConversion"/>
  </si>
  <si>
    <t>Gem</t>
    <phoneticPr fontId="21" type="noConversion"/>
  </si>
  <si>
    <t>10 - 일일
70 - 주간
30 - 월간
90 - 업적</t>
    <phoneticPr fontId="22" type="noConversion"/>
  </si>
  <si>
    <t>160001001 - 골드
160001002 - 젬(보석)
160002001 - 일반뽑기권
160002002 - 고급뽑기권
160002003 - 입장권
160002004 - 트포피
160002005 - 균열석
160004001 - 아이템 증가권
160004002 - 경험치 증가권
160004003 - 골드 증가권
160004004 - 즉시완료권</t>
    <phoneticPr fontId="21" type="noConversion"/>
  </si>
  <si>
    <t>Gem</t>
    <phoneticPr fontId="22" type="noConversion"/>
  </si>
  <si>
    <t>Client</t>
    <phoneticPr fontId="21" type="noConversion"/>
  </si>
  <si>
    <t>Gem</t>
    <phoneticPr fontId="22" type="noConversion"/>
  </si>
  <si>
    <t>Gold</t>
    <phoneticPr fontId="22" type="noConversion"/>
  </si>
  <si>
    <t>1. 일일미션
2. 주간미션
3. 월간미션</t>
    <phoneticPr fontId="21" type="noConversion"/>
  </si>
  <si>
    <t>AcheiveType</t>
    <phoneticPr fontId="21" type="noConversion"/>
  </si>
  <si>
    <t>0. 업적
1. 일일미션
2. 주간미션
3. 월간미션</t>
    <phoneticPr fontId="21" type="noConversion"/>
  </si>
  <si>
    <t>Mission</t>
  </si>
  <si>
    <t>Mission</t>
    <phoneticPr fontId="21" type="noConversion"/>
  </si>
  <si>
    <t>TextAchievementDesc</t>
  </si>
  <si>
    <t>TextData</t>
  </si>
  <si>
    <t>Client</t>
  </si>
  <si>
    <t>TextKey</t>
  </si>
  <si>
    <t>TextKorean</t>
  </si>
  <si>
    <t>TextEnglish</t>
  </si>
  <si>
    <t>TextChinease</t>
  </si>
  <si>
    <t>모든 주간미션을 완료하세요</t>
    <phoneticPr fontId="21" type="noConversion"/>
  </si>
  <si>
    <t>TextAchievementName</t>
  </si>
  <si>
    <t>균열던전 참가</t>
  </si>
  <si>
    <t>결투장 참가</t>
  </si>
  <si>
    <t>장비아이템 획득</t>
  </si>
  <si>
    <t>수호석 업그레이드 성공</t>
  </si>
  <si>
    <t>결투장 승리</t>
  </si>
  <si>
    <t>수호레이드 참가</t>
  </si>
  <si>
    <t>균열석 획득</t>
  </si>
  <si>
    <t>장비아이템 강화</t>
  </si>
  <si>
    <t>장비아이템 분해</t>
  </si>
  <si>
    <t>초월던전 참가</t>
  </si>
  <si>
    <t>룬스톤 획득</t>
  </si>
  <si>
    <t>캐릭터 레벨 달성 Step.1</t>
  </si>
  <si>
    <t>캐릭터 레벨 달성 Step.2</t>
  </si>
  <si>
    <t>캐릭터 레벨 달성 Step.3</t>
  </si>
  <si>
    <t>캐릭터 레벨 달성 Step.4</t>
  </si>
  <si>
    <t>캐릭터 레벨 달성 Step.5</t>
  </si>
  <si>
    <t>캐릭터 레벨 달성 Step.6</t>
  </si>
  <si>
    <t>캐릭터 레벨 달성 Step.7</t>
  </si>
  <si>
    <t>캐릭터 레벨 달성 Step.8</t>
  </si>
  <si>
    <t>캐릭터 레벨 달성 Step.9</t>
  </si>
  <si>
    <t>캐릭터 레벨 달성 Step.10</t>
  </si>
  <si>
    <t>수호자 레벨 달성 Step.1</t>
  </si>
  <si>
    <t>수호자 레벨 달성 Step.2</t>
  </si>
  <si>
    <t>수호자 레벨 달성 Step.3</t>
  </si>
  <si>
    <t>수호자 레벨 달성 Step.4</t>
  </si>
  <si>
    <t>수호자 레벨 달성 Step.5</t>
  </si>
  <si>
    <t>수호자 레벨 달성 Step.6</t>
  </si>
  <si>
    <t>수호자 레벨 달성 Step.7</t>
  </si>
  <si>
    <t>수호자 레벨 달성 Step.8</t>
  </si>
  <si>
    <t>수호자 레벨 달성 Step.9</t>
  </si>
  <si>
    <t>수호자 레벨 달성 Step.10</t>
  </si>
  <si>
    <t>수호자 레벨 달성 Step.11</t>
  </si>
  <si>
    <t>수호자 레벨 달성 Step.12</t>
  </si>
  <si>
    <t>수호자 레벨 달성 Step.13</t>
  </si>
  <si>
    <t>수호자 레벨 달성 Step.14</t>
  </si>
  <si>
    <t>수호자 레벨 달성 Step.15</t>
  </si>
  <si>
    <t>수호자 레벨 달성 Step.16</t>
  </si>
  <si>
    <t>수호자 레벨 달성 Step.17</t>
  </si>
  <si>
    <t>수호자 레벨 달성 Step.18</t>
  </si>
  <si>
    <t>수호자 레벨 달성 Step.19</t>
  </si>
  <si>
    <t>수호자 레벨 달성 Step.20</t>
  </si>
  <si>
    <t>수호자 레벨 달성 Step.21</t>
  </si>
  <si>
    <t>수호자 레벨 달성 Step.22</t>
  </si>
  <si>
    <t>수호자 레벨 달성 Step.23</t>
  </si>
  <si>
    <t>수호자 레벨 달성 Step.24</t>
  </si>
  <si>
    <t>수호자 레벨 달성 Step.25</t>
  </si>
  <si>
    <t>수호자 레벨 달성 Step.26</t>
  </si>
  <si>
    <t>수호자 레벨 달성 Step.27</t>
  </si>
  <si>
    <t>수호자 레벨 달성 Step.28</t>
  </si>
  <si>
    <t>수호자 레벨 달성 Step.29</t>
  </si>
  <si>
    <t>수호자 레벨 달성 Step.30</t>
  </si>
  <si>
    <t>수호자 레벨 달성 Step.31</t>
  </si>
  <si>
    <t>수호자 레벨 달성 Step.32</t>
  </si>
  <si>
    <t>수호자 레벨 달성 Step.33</t>
  </si>
  <si>
    <t>수호자 레벨 달성 Step.34</t>
  </si>
  <si>
    <t>수호자 레벨 달성 Step.35</t>
  </si>
  <si>
    <t>수호자 레벨 달성 Step.36</t>
  </si>
  <si>
    <t>수호자 레벨 달성 Step.37</t>
  </si>
  <si>
    <t>수호자 레벨 달성 Step.38</t>
  </si>
  <si>
    <t>수호자 레벨 달성 Step.39</t>
  </si>
  <si>
    <t>수호자 레벨 달성 Step.40</t>
  </si>
  <si>
    <t>수호자 레벨 달성 Step.41</t>
  </si>
  <si>
    <t>수호자 레벨 달성 Step.42</t>
  </si>
  <si>
    <t>수호자 레벨 달성 Step.43</t>
  </si>
  <si>
    <t>수호자 레벨 달성 Step.44</t>
  </si>
  <si>
    <t>캐릭터 스킬 강화 Step.1</t>
  </si>
  <si>
    <t>캐릭터 스킬 강화 Step.2</t>
  </si>
  <si>
    <t>캐릭터 스킬 강화 Step.3</t>
  </si>
  <si>
    <t>캐릭터 스킬 강화 Step.4</t>
  </si>
  <si>
    <t>캐릭터 스킬 강화 Step.5</t>
  </si>
  <si>
    <t>캐릭터 스킬 강화 Step.6</t>
  </si>
  <si>
    <t>캐릭터 스킬 강화 Step.7</t>
  </si>
  <si>
    <t>캐릭터 스킬 강화 Step.8</t>
  </si>
  <si>
    <t>캐릭터 스킬 강화 Step.9</t>
  </si>
  <si>
    <t>캐릭터 스킬 강화 Step.10</t>
  </si>
  <si>
    <t>캐릭터 스킬 강화 Step.11</t>
  </si>
  <si>
    <t>캐릭터 스킬 강화 Step.12</t>
  </si>
  <si>
    <t>캐릭터 스킬 강화 Step.13</t>
  </si>
  <si>
    <t>캐릭터 스킬 강화 Step.14</t>
  </si>
  <si>
    <t>캐릭터 스킬 강화 Step.15</t>
  </si>
  <si>
    <t>캐릭터 스킬 강화 Step.16</t>
  </si>
  <si>
    <t>캐릭터 스킬 초기화 Step.1</t>
  </si>
  <si>
    <t>캐릭터 스킬 초기화 Step.2</t>
  </si>
  <si>
    <t>캐릭터 스킬 초기화 Step.3</t>
  </si>
  <si>
    <t>캐릭터 스킬 초기화 Step.4</t>
  </si>
  <si>
    <t>수호자 스킬 강화 Step.1</t>
  </si>
  <si>
    <t>수호자 스킬 강화 Step.2</t>
  </si>
  <si>
    <t>수호자 스킬 강화 Step.3</t>
  </si>
  <si>
    <t>수호자 스킬 강화 Step.4</t>
  </si>
  <si>
    <t>수호자 스킬 강화 Step.5</t>
  </si>
  <si>
    <t>수호자 스킬 강화 Step.6</t>
  </si>
  <si>
    <t>수호자 스킬 강화 Step.7</t>
  </si>
  <si>
    <t>수호자 스킬 강화 Step.8</t>
  </si>
  <si>
    <t>수호자 스킬 강화 Step.9</t>
  </si>
  <si>
    <t>수호자 스킬 강화 Step.10</t>
  </si>
  <si>
    <t>수호자 스킬 강화 Step.11</t>
  </si>
  <si>
    <t>수호자 스킬 강화 Step.12</t>
  </si>
  <si>
    <t>수호자 스킬 강화 Step.13</t>
  </si>
  <si>
    <t>수호자 스킬 강화 Step.14</t>
  </si>
  <si>
    <t>수호자 스킬 강화 Step.15</t>
  </si>
  <si>
    <t>수호자 스킬 강화 Step.16</t>
  </si>
  <si>
    <t>수호자 스킬 강화 Step.17</t>
  </si>
  <si>
    <t>수호자 스킬 강화 Step.18</t>
  </si>
  <si>
    <t>수호자 스킬 강화 Step.19</t>
  </si>
  <si>
    <t>수호자 스킬 강화 Step.20</t>
  </si>
  <si>
    <t>수호자 스킬 강화 Step.21</t>
  </si>
  <si>
    <t>수호자 스킬 강화 Step.22</t>
  </si>
  <si>
    <t>수호자 스킬 강화 Step.23</t>
  </si>
  <si>
    <t>수호자 스킬 강화 Step.24</t>
  </si>
  <si>
    <t>수호자 스킬 강화 Step.25</t>
  </si>
  <si>
    <t>수호자 스킬 강화 Step.26</t>
  </si>
  <si>
    <t>수호자 스킬 강화 Step.27</t>
  </si>
  <si>
    <t>수호자 스킬 강화 Step.28</t>
  </si>
  <si>
    <t>수호자 스킬 강화 Step.29</t>
  </si>
  <si>
    <t>수호자 스킬 강화 Step.30</t>
  </si>
  <si>
    <t>수호자 스킬 강화 Step.31</t>
  </si>
  <si>
    <t>수호자 스킬 강화 Step.32</t>
  </si>
  <si>
    <t>수호자 스킬 강화 Step.33</t>
  </si>
  <si>
    <t>수호자 스킬 강화 Step.34</t>
  </si>
  <si>
    <t>수호자 스킬 강화 Step.35</t>
  </si>
  <si>
    <t>수호자 스킬 강화 Step.36</t>
  </si>
  <si>
    <t>수호자 스킬 강화 Step.37</t>
  </si>
  <si>
    <t>수호자 스킬 강화 Step.38</t>
  </si>
  <si>
    <t>수호자 스킬 강화 Step.39</t>
  </si>
  <si>
    <t>수호자 스킬 강화 Step.40</t>
  </si>
  <si>
    <t>수호자 스킬 강화 Step.41</t>
  </si>
  <si>
    <t>수호자 스킬 강화 Step.42</t>
  </si>
  <si>
    <t>수호자 스킬 강화 Step.43</t>
  </si>
  <si>
    <t>수호자 스킬 강화 Step.44</t>
  </si>
  <si>
    <t>수호자 스킬 강화 Step.45</t>
  </si>
  <si>
    <t>수호자 스킬 강화 Step.46</t>
  </si>
  <si>
    <t>수호자 스킬 강화 Step.47</t>
  </si>
  <si>
    <t>수호자 스킬 강화 Step.48</t>
  </si>
  <si>
    <t>수호자 스킬 강화 Step.49</t>
  </si>
  <si>
    <t>수호자 스킬 강화 Step.50</t>
  </si>
  <si>
    <t>수호자 스킬 강화 Step.51</t>
  </si>
  <si>
    <t>수호자 스킬 강화 Step.52</t>
  </si>
  <si>
    <t>수호자 스킬 초기화 Step.1</t>
  </si>
  <si>
    <t>수호자 스킬 초기화 Step.2</t>
  </si>
  <si>
    <t>수호자 스킬 초기화 Step.3</t>
  </si>
  <si>
    <t>수호자 스킬 초기화 Step.4</t>
  </si>
  <si>
    <t>수호석 획득 Step.1</t>
  </si>
  <si>
    <t>수호석 획득 Step.2</t>
  </si>
  <si>
    <t>수호석 획득 Step.3</t>
  </si>
  <si>
    <t>수호석 획득 Step.4</t>
  </si>
  <si>
    <t>수호석 획득 Step.5</t>
  </si>
  <si>
    <t>수호석 획득 Step.6</t>
  </si>
  <si>
    <t>수호석 획득 Step.7</t>
  </si>
  <si>
    <t>수호석 업그레이드 달성 Step.1</t>
  </si>
  <si>
    <t>수호석 업그레이드 달성 Step.2</t>
  </si>
  <si>
    <t>수호석 업그레이드 달성 Step.3</t>
  </si>
  <si>
    <t>수호석 업그레이드 달성 Step.4</t>
  </si>
  <si>
    <t>수호석 업그레이드 달성 Step.5</t>
  </si>
  <si>
    <t>수호석 업그레이드 달성 Step.6</t>
  </si>
  <si>
    <t>수호석 업그레이드 달성 Step.7</t>
  </si>
  <si>
    <t>수호석 업그레이드 달성 Step.8</t>
  </si>
  <si>
    <t>수호석 업그레이드 달성 Step.9</t>
  </si>
  <si>
    <t>수호석 업그레이드 달성 Step.10</t>
  </si>
  <si>
    <t>수호석 업그레이드 달성 Step.11</t>
  </si>
  <si>
    <t>수호석 업그레이드 달성 Step.12</t>
  </si>
  <si>
    <t>수호석 업그레이드 달성 Step.13</t>
  </si>
  <si>
    <t>수호석 업그레이드 달성 Step.14</t>
  </si>
  <si>
    <t>수호석 업그레이드 달성 Step.15</t>
  </si>
  <si>
    <t>수호석 업그레이드 달성 Step.16</t>
  </si>
  <si>
    <t>수호석 업그레이드 달성 Step.17</t>
  </si>
  <si>
    <t>수호석 업그레이드 달성 Step.18</t>
  </si>
  <si>
    <t>수호석 업그레이드 달성 Step.19</t>
  </si>
  <si>
    <t>수호석 업그레이드 달성 Step.20</t>
  </si>
  <si>
    <t>수호석 업그레이드 달성 Step.21</t>
  </si>
  <si>
    <t>수호석 업그레이드 달성 Step.22</t>
  </si>
  <si>
    <t>결투장 연승 달성 Step.1</t>
  </si>
  <si>
    <t>결투장 연승 달성 Step.2</t>
  </si>
  <si>
    <t>결투장 연승 달성 Step.3</t>
  </si>
  <si>
    <t>결투장 연승 달성 Step.4</t>
  </si>
  <si>
    <t>결투장 연승 달성 Step.5</t>
  </si>
  <si>
    <t>결투장 연승 달성 Step.6</t>
  </si>
  <si>
    <t>결투장 연승 달성 Step.7</t>
  </si>
  <si>
    <t>결투장 연승 달성 Step.8</t>
  </si>
  <si>
    <t>결투장 연승 달성 Step.9</t>
  </si>
  <si>
    <t>결투장 연승 달성 Step.10</t>
  </si>
  <si>
    <t>결투장 연승 달성 Step.11</t>
  </si>
  <si>
    <t>결투장 연승 달성 Step.12</t>
  </si>
  <si>
    <t>결투장 연승 달성 Step.13</t>
  </si>
  <si>
    <t>결투장 연승 달성 Step.14</t>
  </si>
  <si>
    <t>결투장 연승 달성 Step.15</t>
  </si>
  <si>
    <t>결투장 연승 달성 Step.16</t>
  </si>
  <si>
    <t>결투장 연승 달성 Step.17</t>
  </si>
  <si>
    <t>결투장 연승 달성 Step.18</t>
  </si>
  <si>
    <t>결투장 연승 달성 Step.19</t>
  </si>
  <si>
    <t>결투장 연승 달성 Step.20</t>
  </si>
  <si>
    <t>결투장 연승 달성 Step.21</t>
  </si>
  <si>
    <t>결투장 연승 달성 Step.22</t>
  </si>
  <si>
    <t>결투장 연승 달성 Step.23</t>
  </si>
  <si>
    <t>결투장 연승 달성 Step.24</t>
  </si>
  <si>
    <t>결투장 연승 달성 Step.25</t>
  </si>
  <si>
    <t>결투장 연승 달성 Step.26</t>
  </si>
  <si>
    <t>결투장 연승 달성 Step.27</t>
  </si>
  <si>
    <t>결투장 연승 달성 Step.28</t>
  </si>
  <si>
    <t>결투장 연승 달성 Step.29</t>
  </si>
  <si>
    <t>결투장 연승 달성 Step.30</t>
  </si>
  <si>
    <t>결투장 연승 달성 Step.31</t>
  </si>
  <si>
    <t>결투장 리그 승급 Step.1</t>
  </si>
  <si>
    <t>결투장 리그 승급 Step.2</t>
  </si>
  <si>
    <t>결투장 리그 승급 Step.3</t>
  </si>
  <si>
    <t>결투장 리그 승급 Step.4</t>
  </si>
  <si>
    <t>결투장 리그 승급 Step.5</t>
  </si>
  <si>
    <t>결투장 리그 승급 Step.6</t>
  </si>
  <si>
    <t>길드전 참가 Step.1</t>
  </si>
  <si>
    <t>길드전 참가 Step.2</t>
  </si>
  <si>
    <t>길드전 참가 Step.3</t>
  </si>
  <si>
    <t>길드전 참가 Step.4</t>
  </si>
  <si>
    <t>길드전 참가 Step.5</t>
  </si>
  <si>
    <t>길드전 참가 Step.6</t>
  </si>
  <si>
    <t>길드전 참가 Step.7</t>
  </si>
  <si>
    <t>길드전 참가 Step.8</t>
  </si>
  <si>
    <t>길드전 참가 Step.9</t>
  </si>
  <si>
    <t>길드전 참가 Step.10</t>
  </si>
  <si>
    <t>길드전 참가 Step.11</t>
  </si>
  <si>
    <t>길드전 참가 Step.12</t>
  </si>
  <si>
    <t>길드전 참가 Step.13</t>
  </si>
  <si>
    <t>길드전 참가 Step.14</t>
  </si>
  <si>
    <t>길드전 승리 Step.1</t>
  </si>
  <si>
    <t>길드전 승리 Step.2</t>
  </si>
  <si>
    <t>길드전 승리 Step.3</t>
  </si>
  <si>
    <t>길드전 승리 Step.4</t>
  </si>
  <si>
    <t>길드전 승리 Step.5</t>
  </si>
  <si>
    <t>길드전 승리 Step.6</t>
  </si>
  <si>
    <t>길드전 승리 Step.7</t>
  </si>
  <si>
    <t>길드전 승리 Step.8</t>
  </si>
  <si>
    <t>길드전 승리 Step.9</t>
  </si>
  <si>
    <t>길드전 승리 Step.10</t>
  </si>
  <si>
    <t>길드전 승리 Step.11</t>
  </si>
  <si>
    <t>길드전 승리 Step.12</t>
  </si>
  <si>
    <t>길드전 승리 Step.13</t>
  </si>
  <si>
    <t>길드전 승리 Step.14</t>
  </si>
  <si>
    <t>룬스톤 합성 Step.1</t>
  </si>
  <si>
    <t>룬스톤 합성 Step.2</t>
  </si>
  <si>
    <t>룬스톤 합성 Step.3</t>
  </si>
  <si>
    <t>룬스톤 합성 Step.4</t>
  </si>
  <si>
    <t>룬스톤 합성 Step.5</t>
  </si>
  <si>
    <t>룬스톤 합성 Step.6</t>
  </si>
  <si>
    <t>룬스톤 합성 Step.7</t>
  </si>
  <si>
    <t>룬스톤 합성 Step.8</t>
  </si>
  <si>
    <t>룬스톤 합성 Step.9</t>
  </si>
  <si>
    <t>룬스톤 합성 Step.10</t>
  </si>
  <si>
    <t>룬스톤 합성 Step.11</t>
  </si>
  <si>
    <t>룬스톤 합성 Step.12</t>
  </si>
  <si>
    <t>룬스톤 합성 Step.13</t>
  </si>
  <si>
    <t>룬스톤 합성 Step.14</t>
  </si>
  <si>
    <t>룬스톤 합성 Step.15</t>
  </si>
  <si>
    <t>룬스톤 합성 Step.16</t>
  </si>
  <si>
    <t>룬스톤 합성 Step.17</t>
  </si>
  <si>
    <t>룬스톤 합성 Step.18</t>
  </si>
  <si>
    <t>룬스톤 합성 Step.19</t>
  </si>
  <si>
    <t>룬스톤 합성 Step.20</t>
  </si>
  <si>
    <t>룬스톤 합성 Step.21</t>
  </si>
  <si>
    <t>룬스톤 합성 Step.22</t>
  </si>
  <si>
    <t>룬스톤 합성 Step.23</t>
  </si>
  <si>
    <t>장비아이템 합성 Step.1</t>
  </si>
  <si>
    <t>장비아이템 합성 Step.2</t>
  </si>
  <si>
    <t>장비아이템 합성 Step.3</t>
  </si>
  <si>
    <t>장비아이템 합성 Step.4</t>
  </si>
  <si>
    <t>장비아이템 합성 Step.5</t>
  </si>
  <si>
    <t>장비아이템 합성 Step.6</t>
  </si>
  <si>
    <t>장비아이템 합성 Step.7</t>
  </si>
  <si>
    <t>장비아이템 합성 Step.8</t>
  </si>
  <si>
    <t>장비아이템 합성 Step.9</t>
  </si>
  <si>
    <t>장비아이템 합성 Step.10</t>
  </si>
  <si>
    <t>장비아이템 합성 Step.11</t>
  </si>
  <si>
    <t>장비아이템 합성 Step.12</t>
  </si>
  <si>
    <t>장비아이템 합성 Step.13</t>
  </si>
  <si>
    <t>장비아이템 합성 Step.14</t>
  </si>
  <si>
    <t>장비아이템 합성 Step.15</t>
  </si>
  <si>
    <t>장비아이템 합성 Step.16</t>
  </si>
  <si>
    <t>장비아이템 합성 Step.17</t>
  </si>
  <si>
    <t>장비아이템 합성 Step.18</t>
  </si>
  <si>
    <t>장비아이템 합성 Step.19</t>
  </si>
  <si>
    <t>장비아이템 합성 Step.20</t>
  </si>
  <si>
    <t>장비아이템 합성 Step.21</t>
  </si>
  <si>
    <t>장비아이템 합성 Step.22</t>
  </si>
  <si>
    <t>장비아이템 합성 Step.23</t>
  </si>
  <si>
    <t>장비아이템 합성 Step.24</t>
  </si>
  <si>
    <t>장비아이템 승급 Step.1</t>
  </si>
  <si>
    <t>장비아이템 승급 Step.2</t>
  </si>
  <si>
    <t>장비아이템 승급 Step.3</t>
  </si>
  <si>
    <t>장비아이템 승급 Step.4</t>
  </si>
  <si>
    <t>장비아이템 승급 Step.5</t>
  </si>
  <si>
    <t>장비아이템 승급 Step.6</t>
  </si>
  <si>
    <t>장비아이템 승급 Step.7</t>
  </si>
  <si>
    <t>장비아이템 승급 Step.8</t>
  </si>
  <si>
    <t>장비아이템 승급 Step.9</t>
  </si>
  <si>
    <t>장비아이템 승급 Step.10</t>
  </si>
  <si>
    <t>장비아이템 승급 Step.11</t>
  </si>
  <si>
    <t>장비아이템 승급 Step.12</t>
  </si>
  <si>
    <t>장비아이템 승급 Step.13</t>
  </si>
  <si>
    <t>장비아이템 승급 Step.14</t>
  </si>
  <si>
    <t>장비아이템 승급 Step.15</t>
  </si>
  <si>
    <t>장비아이템 승급 Step.16</t>
  </si>
  <si>
    <t>장비아이템 승급 Step.17</t>
  </si>
  <si>
    <t>장비아이템 랜덤옵션변경 Step.1</t>
  </si>
  <si>
    <t>장비아이템 랜덤옵션변경 Step.2</t>
  </si>
  <si>
    <t>장비아이템 랜덤옵션변경 Step.3</t>
  </si>
  <si>
    <t>장비아이템 랜덤옵션변경 Step.4</t>
  </si>
  <si>
    <t>장비아이템 랜덤옵션변경 Step.5</t>
  </si>
  <si>
    <t>장비아이템 랜덤옵션변경 Step.6</t>
  </si>
  <si>
    <t>장비아이템 랜덤옵션변경 Step.7</t>
  </si>
  <si>
    <t>장비아이템 랜덤옵션변경 Step.8</t>
  </si>
  <si>
    <t>장비아이템 랜덤옵션변경 Step.9</t>
  </si>
  <si>
    <t>장비아이템 랜덤옵션변경 Step.10</t>
  </si>
  <si>
    <t>장비아이템 랜덤옵션변경 Step.11</t>
  </si>
  <si>
    <t>장비아이템 랜덤옵션변경 Step.12</t>
  </si>
  <si>
    <t>장비아이템 랜덤옵션변경 Step.13</t>
  </si>
  <si>
    <t>장비아이템 랜덤옵션변경 Step.14</t>
  </si>
  <si>
    <t>장비아이템 랜덤옵션변경 Step.15</t>
  </si>
  <si>
    <t>장비아이템 랜덤옵션변경 Step.16</t>
  </si>
  <si>
    <t>장비아이템 랜덤옵션변경 Step.17</t>
  </si>
  <si>
    <t>장비아이템 랜덤옵션변경 Step.18</t>
  </si>
  <si>
    <t>장비아이템 랜덤옵션변경 Step.19</t>
  </si>
  <si>
    <t>장비아이템 랜덤옵션변경 Step.20</t>
  </si>
  <si>
    <t>장비아이템 랜덤옵션변경 Step.21</t>
  </si>
  <si>
    <t>모든 일일미션을 완료하세요</t>
    <phoneticPr fontId="21" type="noConversion"/>
  </si>
  <si>
    <t>일반 Ⅰ</t>
  </si>
  <si>
    <t>일반 Ⅱ</t>
  </si>
  <si>
    <t>일반 Ⅲ</t>
  </si>
  <si>
    <t>일반 Ⅳ</t>
  </si>
  <si>
    <t>일반 Ⅴ</t>
  </si>
  <si>
    <t>어려움 Ⅰ</t>
  </si>
  <si>
    <t>어려움 Ⅱ</t>
  </si>
  <si>
    <t>어려움 Ⅲ</t>
  </si>
  <si>
    <t>어려움 Ⅳ</t>
  </si>
  <si>
    <t>어려움 Ⅴ</t>
  </si>
  <si>
    <t>고수 Ⅰ</t>
  </si>
  <si>
    <t>고수 Ⅱ</t>
  </si>
  <si>
    <t>고수 Ⅲ</t>
  </si>
  <si>
    <t>고수 Ⅳ</t>
  </si>
  <si>
    <t>고수 Ⅴ</t>
  </si>
  <si>
    <t>달인 Ⅰ</t>
  </si>
  <si>
    <t>달인 Ⅱ</t>
  </si>
  <si>
    <t>달인 Ⅲ</t>
  </si>
  <si>
    <t>달인 Ⅳ</t>
  </si>
  <si>
    <t>달인 Ⅴ</t>
  </si>
  <si>
    <t>달인 Ⅵ</t>
  </si>
  <si>
    <t>달인 Ⅶ</t>
  </si>
  <si>
    <t>달인 Ⅷ</t>
  </si>
  <si>
    <t>달인 Ⅸ</t>
  </si>
  <si>
    <t>달인 Ⅹ</t>
  </si>
  <si>
    <t>고행 Ⅰ</t>
  </si>
  <si>
    <t>고행 Ⅱ</t>
  </si>
  <si>
    <t>고행 Ⅲ</t>
  </si>
  <si>
    <t>고행 Ⅳ</t>
  </si>
  <si>
    <t>고행 Ⅴ</t>
  </si>
  <si>
    <t>고행 Ⅵ</t>
  </si>
  <si>
    <t>고행 Ⅶ</t>
  </si>
  <si>
    <t>고행 Ⅷ</t>
  </si>
  <si>
    <t>고행 Ⅸ</t>
  </si>
  <si>
    <t>고행 Ⅹ</t>
  </si>
  <si>
    <t>고행 ⅩⅠ</t>
  </si>
  <si>
    <t>고행 ⅩⅡ</t>
  </si>
  <si>
    <t>고행 ⅩⅢ</t>
  </si>
  <si>
    <t>고행 ⅩⅣ</t>
  </si>
  <si>
    <t>고행 ⅩⅤ</t>
  </si>
  <si>
    <t>루키</t>
    <phoneticPr fontId="21" type="noConversion"/>
  </si>
  <si>
    <t>챌린저</t>
    <phoneticPr fontId="21" type="noConversion"/>
  </si>
  <si>
    <t>프리미어</t>
    <phoneticPr fontId="21" type="noConversion"/>
  </si>
  <si>
    <t>마스터</t>
    <phoneticPr fontId="21" type="noConversion"/>
  </si>
  <si>
    <t>레전드</t>
    <phoneticPr fontId="21" type="noConversion"/>
  </si>
  <si>
    <t>챔피언</t>
    <phoneticPr fontId="21" type="noConversion"/>
  </si>
  <si>
    <t>[영웅] 룬스톤 획득 Step.1</t>
    <phoneticPr fontId="21" type="noConversion"/>
  </si>
  <si>
    <t>[영웅] 룬스톤 획득 Step.2</t>
  </si>
  <si>
    <t>[영웅] 룬스톤 획득 Step.3</t>
  </si>
  <si>
    <t>[영웅] 룬스톤 획득 Step.4</t>
  </si>
  <si>
    <t>[영웅] 룬스톤 획득 Step.5</t>
  </si>
  <si>
    <t>[영웅] 룬스톤 획득 Step.6</t>
  </si>
  <si>
    <t>[영웅] 룬스톤 획득 Step.7</t>
  </si>
  <si>
    <t>[영웅] 룬스톤 획득 Step.8</t>
  </si>
  <si>
    <t>[영웅] 룬스톤 획득 Step.9</t>
  </si>
  <si>
    <t>[영웅] 룬스톤 획득 Step.10</t>
  </si>
  <si>
    <t>[영웅] 룬스톤 획득 Step.11</t>
  </si>
  <si>
    <t>[영웅] 룬스톤 획득 Step.12</t>
  </si>
  <si>
    <t>[영웅] 룬스톤 획득 Step.13</t>
  </si>
  <si>
    <t>[영웅] 룬스톤 획득 Step.14</t>
  </si>
  <si>
    <t>[불멸] 룬스톤 획득 Step.1</t>
    <phoneticPr fontId="21" type="noConversion"/>
  </si>
  <si>
    <t>[불멸] 룬스톤 획득 Step.2</t>
  </si>
  <si>
    <t>[불멸] 룬스톤 획득 Step.3</t>
  </si>
  <si>
    <t>[불멸] 룬스톤 획득 Step.4</t>
  </si>
  <si>
    <t>[불멸] 룬스톤 획득 Step.5</t>
  </si>
  <si>
    <t>[불멸] 룬스톤 획득 Step.6</t>
  </si>
  <si>
    <t>[불멸] 룬스톤 획득 Step.7</t>
  </si>
  <si>
    <t>[불멸] 룬스톤 획득 Step.8</t>
  </si>
  <si>
    <t>[불멸] 룬스톤 획득 Step.9</t>
  </si>
  <si>
    <t>[불멸] 룬스톤 획득 Step.10</t>
  </si>
  <si>
    <t>[불멸] 룬스톤 획득 Step.11</t>
  </si>
  <si>
    <t>[불멸] 룬스톤 획득 Step.12</t>
  </si>
  <si>
    <t>[불멸] 룬스톤 획득 Step.13</t>
  </si>
  <si>
    <t>[불멸] 룬스톤 획득 Step.14</t>
  </si>
  <si>
    <t>[전설] 룬스톤 획득 Step.1</t>
    <phoneticPr fontId="21" type="noConversion"/>
  </si>
  <si>
    <t>[전설] 룬스톤 획득 Step.2</t>
  </si>
  <si>
    <t>[전설] 룬스톤 획득 Step.3</t>
  </si>
  <si>
    <t>[전설] 룬스톤 획득 Step.4</t>
  </si>
  <si>
    <t>[전설] 룬스톤 획득 Step.5</t>
  </si>
  <si>
    <t>[전설] 룬스톤 획득 Step.6</t>
  </si>
  <si>
    <t>[전설] 룬스톤 획득 Step.7</t>
  </si>
  <si>
    <t>[전설] 룬스톤 획득 Step.8</t>
  </si>
  <si>
    <t>[전설] 룬스톤 획득 Step.9</t>
  </si>
  <si>
    <t>[전설] 룬스톤 획득 Step.10</t>
  </si>
  <si>
    <t>[전설] 룬스톤 획득 Step.11</t>
  </si>
  <si>
    <t>[전설] 룬스톤 획득 Step.12</t>
  </si>
  <si>
    <t>[전설] 룬스톤 획득 Step.13</t>
  </si>
  <si>
    <t>[전설] 룬스톤 획득 Step.14</t>
  </si>
  <si>
    <t>[영웅] 장비아이템 획득 Step.1</t>
    <phoneticPr fontId="21" type="noConversion"/>
  </si>
  <si>
    <t>[영웅] 장비아이템 획득 Step.2</t>
  </si>
  <si>
    <t>[영웅] 장비아이템 획득 Step.3</t>
  </si>
  <si>
    <t>[영웅] 장비아이템 획득 Step.4</t>
  </si>
  <si>
    <t>[영웅] 장비아이템 획득 Step.5</t>
  </si>
  <si>
    <t>[영웅] 장비아이템 획득 Step.6</t>
  </si>
  <si>
    <t>[영웅] 장비아이템 획득 Step.7</t>
  </si>
  <si>
    <t>[영웅] 장비아이템 획득 Step.8</t>
  </si>
  <si>
    <t>[영웅] 장비아이템 획득 Step.9</t>
  </si>
  <si>
    <t>[영웅] 장비아이템 획득 Step.10</t>
  </si>
  <si>
    <t>[영웅] 장비아이템 획득 Step.11</t>
  </si>
  <si>
    <t>[영웅] 장비아이템 획득 Step.12</t>
  </si>
  <si>
    <t>[영웅] 장비아이템 획득 Step.13</t>
  </si>
  <si>
    <t>[영웅] 장비아이템 획득 Step.14</t>
  </si>
  <si>
    <t>[영웅] 장비아이템 획득 Step.15</t>
  </si>
  <si>
    <t>[영웅] 장비아이템 획득 Step.16</t>
  </si>
  <si>
    <t>[영웅] 장비아이템 획득 Step.17</t>
  </si>
  <si>
    <t>[영웅] 장비아이템 획득 Step.18</t>
  </si>
  <si>
    <t>[영웅] 장비아이템 획득 Step.19</t>
  </si>
  <si>
    <t>[영웅] 장비아이템 획득 Step.20</t>
  </si>
  <si>
    <t>[영웅] 장비아이템 획득 Step.21</t>
  </si>
  <si>
    <t>[영웅] 장비아이템 획득 Step.22</t>
  </si>
  <si>
    <t>[영웅] 장비아이템 획득 Step.23</t>
  </si>
  <si>
    <t>[영웅] 장비아이템 획득 Step.24</t>
  </si>
  <si>
    <t>[전설] 장비아이템 획득 Step.1</t>
    <phoneticPr fontId="21" type="noConversion"/>
  </si>
  <si>
    <t>[전설] 장비아이템 획득 Step.2</t>
  </si>
  <si>
    <t>[전설] 장비아이템 획득 Step.3</t>
  </si>
  <si>
    <t>[전설] 장비아이템 획득 Step.4</t>
  </si>
  <si>
    <t>[전설] 장비아이템 획득 Step.5</t>
  </si>
  <si>
    <t>[전설] 장비아이템 획득 Step.6</t>
  </si>
  <si>
    <t>[전설] 장비아이템 획득 Step.7</t>
  </si>
  <si>
    <t>[전설] 장비아이템 획득 Step.8</t>
  </si>
  <si>
    <t>[전설] 장비아이템 획득 Step.9</t>
  </si>
  <si>
    <t>[전설] 장비아이템 획득 Step.10</t>
  </si>
  <si>
    <t>[전설] 장비아이템 획득 Step.11</t>
  </si>
  <si>
    <t>[전설] 장비아이템 획득 Step.12</t>
  </si>
  <si>
    <t>[전설] 장비아이템 획득 Step.13</t>
  </si>
  <si>
    <t>[전설] 장비아이템 획득 Step.14</t>
  </si>
  <si>
    <t>[전설] 장비아이템 획득 Step.15</t>
  </si>
  <si>
    <t>[전설] 장비아이템 획득 Step.16</t>
  </si>
  <si>
    <t>[전설] 장비아이템 획득 Step.17</t>
  </si>
  <si>
    <t>[전설] 장비아이템 획득 Step.18</t>
  </si>
  <si>
    <t>[전설] 장비아이템 획득 Step.19</t>
  </si>
  <si>
    <t>[전설] 장비아이템 획득 Step.20</t>
  </si>
  <si>
    <t>[전설] 장비아이템 획득 Step.21</t>
  </si>
  <si>
    <t>[전설] 장비아이템 획득 Step.22</t>
  </si>
  <si>
    <t>[전설] 장비아이템 획득 Step.23</t>
  </si>
  <si>
    <t>[전설] 장비아이템 획득 Step.24</t>
  </si>
  <si>
    <t>[불멸] 장비아이템 획득 Step.1</t>
    <phoneticPr fontId="21" type="noConversion"/>
  </si>
  <si>
    <t>[불멸] 장비아이템 획득 Step.2</t>
  </si>
  <si>
    <t>[불멸] 장비아이템 획득 Step.3</t>
  </si>
  <si>
    <t>[불멸] 장비아이템 획득 Step.4</t>
  </si>
  <si>
    <t>[불멸] 장비아이템 획득 Step.5</t>
  </si>
  <si>
    <t>[불멸] 장비아이템 획득 Step.6</t>
  </si>
  <si>
    <t>[불멸] 장비아이템 획득 Step.7</t>
  </si>
  <si>
    <t>[불멸] 장비아이템 획득 Step.8</t>
  </si>
  <si>
    <t>[불멸] 장비아이템 획득 Step.9</t>
  </si>
  <si>
    <t>[불멸] 장비아이템 획득 Step.10</t>
  </si>
  <si>
    <t>[불멸] 장비아이템 획득 Step.11</t>
  </si>
  <si>
    <t>[불멸] 장비아이템 획득 Step.12</t>
  </si>
  <si>
    <t>[불멸] 장비아이템 획득 Step.13</t>
  </si>
  <si>
    <t>[불멸] 장비아이템 획득 Step.14</t>
  </si>
  <si>
    <t>일반던전 완료</t>
    <phoneticPr fontId="21" type="noConversion"/>
  </si>
  <si>
    <t>모든 일일미션 완료</t>
    <phoneticPr fontId="21" type="noConversion"/>
  </si>
  <si>
    <t>모든 주간미션 완료</t>
    <phoneticPr fontId="21" type="noConversion"/>
  </si>
  <si>
    <t>모든 일일미션 달성</t>
    <phoneticPr fontId="21" type="noConversion"/>
  </si>
  <si>
    <t>모든 주간미션 달성</t>
    <phoneticPr fontId="21" type="noConversion"/>
  </si>
  <si>
    <t>정예던전 완료</t>
    <phoneticPr fontId="21" type="noConversion"/>
  </si>
  <si>
    <t>요일던전 완료</t>
    <phoneticPr fontId="21" type="noConversion"/>
  </si>
  <si>
    <t>균열던전 최초 완료 Step.1</t>
    <phoneticPr fontId="21" type="noConversion"/>
  </si>
  <si>
    <t>균열던전 최초 완료 Step.2</t>
  </si>
  <si>
    <t>균열던전 최초 완료 Step.3</t>
  </si>
  <si>
    <t>균열던전 최초 완료 Step.4</t>
  </si>
  <si>
    <t>균열던전 최초 완료 Step.5</t>
  </si>
  <si>
    <t>균열던전 최초 완료 Step.6</t>
  </si>
  <si>
    <t>균열던전 최초 완료 Step.7</t>
  </si>
  <si>
    <t>균열던전 최초 완료 Step.8</t>
  </si>
  <si>
    <t>균열던전 최초 완료 Step.9</t>
  </si>
  <si>
    <t>균열던전 최초 완료 Step.10</t>
  </si>
  <si>
    <t>균열던전 최초 완료 Step.11</t>
  </si>
  <si>
    <t>균열던전 최초 완료 Step.12</t>
  </si>
  <si>
    <t>균열던전 최초 완료 Step.13</t>
  </si>
  <si>
    <t>균열던전 최초 완료 Step.14</t>
  </si>
  <si>
    <t>균열던전 최초 완료 Step.15</t>
  </si>
  <si>
    <t>균열던전 최초 완료 Step.16</t>
  </si>
  <si>
    <t>균열던전 최초 완료 Step.17</t>
  </si>
  <si>
    <t>균열던전 최초 완료 Step.18</t>
  </si>
  <si>
    <t>균열던전 최초 완료 Step.19</t>
  </si>
  <si>
    <t>균열던전 최초 완료 Step.20</t>
  </si>
  <si>
    <t>균열던전 최초 완료 Step.21</t>
  </si>
  <si>
    <t>균열던전 최초 완료 Step.22</t>
  </si>
  <si>
    <t>균열던전 최초 완료 Step.23</t>
  </si>
  <si>
    <t>균열던전 최초 완료 Step.24</t>
  </si>
  <si>
    <t>균열던전 최초 완료 Step.25</t>
  </si>
  <si>
    <t>균열던전 최초 완료 Step.26</t>
  </si>
  <si>
    <t>균열던전 최초 완료 Step.27</t>
  </si>
  <si>
    <t>균열던전 최초 완료 Step.28</t>
  </si>
  <si>
    <t>균열던전 최초 완료 Step.29</t>
  </si>
  <si>
    <t>균열던전 최초 완료 Step.30</t>
  </si>
  <si>
    <t>균열던전 최초 완료 Step.31</t>
  </si>
  <si>
    <t>균열던전 최초 완료 Step.32</t>
  </si>
  <si>
    <t>균열던전 최초 완료 Step.33</t>
  </si>
  <si>
    <t>균열던전 최초 완료 Step.34</t>
  </si>
  <si>
    <t>균열던전 최초 완료 Step.35</t>
  </si>
  <si>
    <t>균열던전 최초 완료 Step.36</t>
  </si>
  <si>
    <t>균열던전 최초 완료 Step.37</t>
  </si>
  <si>
    <t>균열던전 최초 완료 Step.38</t>
  </si>
  <si>
    <t>균열던전 최초 완료 Step.39</t>
  </si>
  <si>
    <t>균열던전 최초 완료 Step.40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</si>
</sst>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3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49" fontId="20" fillId="33" borderId="10" xfId="42" applyNumberFormat="1" applyFont="1" applyFill="1" applyBorder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 wrapText="1"/>
    </xf>
    <xf numFmtId="49" fontId="19" fillId="0" borderId="0" xfId="0" applyNumberFormat="1" applyFont="1">
      <alignment vertical="center"/>
    </xf>
    <xf numFmtId="49" fontId="19" fillId="35" borderId="11" xfId="43" applyNumberFormat="1" applyFont="1" applyFill="1" applyBorder="1" applyAlignment="1">
      <alignment horizontal="center" vertical="center"/>
    </xf>
    <xf numFmtId="49" fontId="19" fillId="35" borderId="11" xfId="43" applyNumberFormat="1" applyFont="1" applyFill="1" applyBorder="1" applyAlignment="1">
      <alignment horizontal="left" vertical="center" wrapText="1"/>
    </xf>
    <xf numFmtId="49" fontId="19" fillId="35" borderId="11" xfId="43" applyNumberFormat="1" applyFont="1" applyFill="1" applyBorder="1" applyAlignment="1">
      <alignment horizontal="center" vertical="center" wrapText="1"/>
    </xf>
    <xf numFmtId="49" fontId="20" fillId="36" borderId="12" xfId="42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49" fontId="20" fillId="37" borderId="13" xfId="0" applyNumberFormat="1" applyFont="1" applyFill="1" applyBorder="1" applyAlignment="1">
      <alignment horizontal="center" vertical="center" wrapText="1"/>
    </xf>
    <xf numFmtId="49" fontId="20" fillId="37" borderId="13" xfId="0" applyNumberFormat="1" applyFont="1" applyFill="1" applyBorder="1" applyAlignment="1">
      <alignment horizontal="center" vertical="center"/>
    </xf>
    <xf numFmtId="49" fontId="20" fillId="38" borderId="14" xfId="43" applyNumberFormat="1" applyFont="1" applyFill="1" applyBorder="1" applyAlignment="1">
      <alignment horizontal="center" vertical="center"/>
    </xf>
    <xf numFmtId="49" fontId="20" fillId="38" borderId="13" xfId="43" applyNumberFormat="1" applyFont="1" applyFill="1" applyBorder="1" applyAlignment="1">
      <alignment horizontal="center" vertical="center"/>
    </xf>
    <xf numFmtId="0" fontId="19" fillId="39" borderId="15" xfId="0" applyFont="1" applyFill="1" applyBorder="1" applyAlignment="1">
      <alignment horizontal="center" vertical="center"/>
    </xf>
    <xf numFmtId="49" fontId="20" fillId="37" borderId="15" xfId="0" applyNumberFormat="1" applyFont="1" applyFill="1" applyBorder="1" applyAlignment="1">
      <alignment horizontal="center" vertical="center"/>
    </xf>
    <xf numFmtId="49" fontId="20" fillId="38" borderId="15" xfId="0" applyNumberFormat="1" applyFont="1" applyFill="1" applyBorder="1" applyAlignment="1">
      <alignment horizontal="center" vertical="center"/>
    </xf>
    <xf numFmtId="0" fontId="19" fillId="41" borderId="15" xfId="0" applyFont="1" applyFill="1" applyBorder="1" applyAlignment="1">
      <alignment horizontal="center" vertical="center"/>
    </xf>
    <xf numFmtId="0" fontId="19" fillId="41" borderId="15" xfId="0" applyFont="1" applyFill="1" applyBorder="1" applyAlignment="1">
      <alignment horizontal="left" vertical="center"/>
    </xf>
    <xf numFmtId="0" fontId="19" fillId="40" borderId="15" xfId="0" applyFont="1" applyFill="1" applyBorder="1" applyAlignment="1">
      <alignment horizontal="center" vertical="center"/>
    </xf>
    <xf numFmtId="0" fontId="19" fillId="42" borderId="15" xfId="0" applyFont="1" applyFill="1" applyBorder="1" applyAlignment="1">
      <alignment horizontal="center" vertical="center"/>
    </xf>
    <xf numFmtId="0" fontId="19" fillId="42" borderId="15" xfId="0" applyFont="1" applyFill="1" applyBorder="1" applyAlignment="1">
      <alignment horizontal="left" vertical="center"/>
    </xf>
    <xf numFmtId="0" fontId="19" fillId="39" borderId="15" xfId="0" applyFont="1" applyFill="1" applyBorder="1" applyAlignment="1">
      <alignment horizontal="left" vertical="center"/>
    </xf>
    <xf numFmtId="0" fontId="19" fillId="39" borderId="16" xfId="0" applyFont="1" applyFill="1" applyBorder="1" applyAlignment="1">
      <alignment horizontal="center" vertical="center"/>
    </xf>
    <xf numFmtId="0" fontId="19" fillId="43" borderId="15" xfId="0" applyFont="1" applyFill="1" applyBorder="1" applyAlignment="1">
      <alignment horizontal="center" vertical="center"/>
    </xf>
    <xf numFmtId="0" fontId="19" fillId="44" borderId="15" xfId="0" applyFont="1" applyFill="1" applyBorder="1" applyAlignment="1">
      <alignment horizontal="center" vertical="center"/>
    </xf>
    <xf numFmtId="0" fontId="19" fillId="41" borderId="16" xfId="0" applyFont="1" applyFill="1" applyBorder="1" applyAlignment="1">
      <alignment horizontal="center" vertical="center"/>
    </xf>
    <xf numFmtId="0" fontId="19" fillId="45" borderId="15" xfId="0" applyFont="1" applyFill="1" applyBorder="1" applyAlignment="1">
      <alignment horizontal="center" vertical="center"/>
    </xf>
    <xf numFmtId="0" fontId="19" fillId="45" borderId="15" xfId="0" applyFont="1" applyFill="1" applyBorder="1" applyAlignment="1">
      <alignment horizontal="left" vertical="center"/>
    </xf>
    <xf numFmtId="0" fontId="19" fillId="45" borderId="16" xfId="0" applyFont="1" applyFill="1" applyBorder="1" applyAlignment="1">
      <alignment horizontal="center" vertical="center"/>
    </xf>
    <xf numFmtId="49" fontId="20" fillId="37" borderId="17" xfId="0" applyNumberFormat="1" applyFont="1" applyFill="1" applyBorder="1" applyAlignment="1">
      <alignment horizontal="center" vertical="center"/>
    </xf>
    <xf numFmtId="49" fontId="20" fillId="38" borderId="17" xfId="0" applyNumberFormat="1" applyFont="1" applyFill="1" applyBorder="1" applyAlignment="1">
      <alignment horizontal="center" vertical="center"/>
    </xf>
    <xf numFmtId="49" fontId="20" fillId="38" borderId="17" xfId="43" applyNumberFormat="1" applyFont="1" applyFill="1" applyBorder="1" applyAlignment="1">
      <alignment horizontal="center" vertical="center"/>
    </xf>
    <xf numFmtId="49" fontId="19" fillId="10" borderId="17" xfId="19" applyNumberFormat="1" applyFont="1" applyBorder="1" applyAlignment="1">
      <alignment horizontal="center" vertical="center"/>
    </xf>
    <xf numFmtId="0" fontId="19" fillId="39" borderId="17" xfId="0" applyFont="1" applyFill="1" applyBorder="1" applyAlignment="1">
      <alignment horizontal="left" vertical="center"/>
    </xf>
    <xf numFmtId="0" fontId="19" fillId="39" borderId="17" xfId="0" applyFont="1" applyFill="1" applyBorder="1" applyAlignment="1">
      <alignment horizontal="center" vertical="center"/>
    </xf>
    <xf numFmtId="0" fontId="19" fillId="44" borderId="17" xfId="0" applyFont="1" applyFill="1" applyBorder="1" applyAlignment="1">
      <alignment horizontal="center" vertical="center"/>
    </xf>
    <xf numFmtId="0" fontId="19" fillId="44" borderId="17" xfId="0" applyFont="1" applyFill="1" applyBorder="1" applyAlignment="1">
      <alignment horizontal="left" vertical="center"/>
    </xf>
    <xf numFmtId="0" fontId="19" fillId="46" borderId="17" xfId="0" applyFont="1" applyFill="1" applyBorder="1" applyAlignment="1">
      <alignment horizontal="center" vertical="center"/>
    </xf>
    <xf numFmtId="0" fontId="19" fillId="46" borderId="17" xfId="0" applyFont="1" applyFill="1" applyBorder="1" applyAlignment="1">
      <alignment horizontal="left" vertical="center"/>
    </xf>
    <xf numFmtId="0" fontId="19" fillId="43" borderId="17" xfId="0" applyFont="1" applyFill="1" applyBorder="1" applyAlignment="1">
      <alignment horizontal="center" vertical="center"/>
    </xf>
    <xf numFmtId="0" fontId="19" fillId="43" borderId="17" xfId="0" applyFont="1" applyFill="1" applyBorder="1" applyAlignment="1">
      <alignment horizontal="left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"/>
    </sheetView>
  </sheetViews>
  <sheetFormatPr defaultColWidth="9" defaultRowHeight="16.5" customHeight="1" x14ac:dyDescent="0.3"/>
  <cols>
    <col min="1" max="1" width="11.75" style="1" bestFit="1" customWidth="1"/>
    <col min="2" max="2" width="34.25" style="2" bestFit="1" customWidth="1"/>
    <col min="3" max="3" width="15.5" style="2" bestFit="1" customWidth="1"/>
    <col min="4" max="4" width="15.5" style="2" customWidth="1"/>
    <col min="5" max="5" width="18.875" style="2" bestFit="1" customWidth="1"/>
    <col min="6" max="6" width="16.375" style="2" bestFit="1" customWidth="1"/>
    <col min="7" max="7" width="14.625" style="2" bestFit="1" customWidth="1"/>
    <col min="8" max="8" width="12.75" style="2" bestFit="1" customWidth="1"/>
    <col min="9" max="9" width="22.875" style="2" bestFit="1" customWidth="1"/>
    <col min="10" max="10" width="12.125" style="2" bestFit="1" customWidth="1"/>
    <col min="11" max="11" width="10.5" style="2" bestFit="1" customWidth="1"/>
    <col min="12" max="12" width="18.375" style="2" bestFit="1" customWidth="1"/>
    <col min="13" max="13" width="18.5" style="1" bestFit="1" customWidth="1"/>
    <col min="14" max="14" width="13.75" style="1" bestFit="1" customWidth="1"/>
    <col min="15" max="15" width="3.625" style="1" customWidth="1"/>
    <col min="16" max="16384" width="9" style="1"/>
  </cols>
  <sheetData>
    <row r="1" spans="1:14" ht="16.5" customHeight="1" x14ac:dyDescent="0.3">
      <c r="A1" s="3" t="s">
        <v>107</v>
      </c>
      <c r="B1" s="4" t="s">
        <v>106</v>
      </c>
      <c r="C1" s="5"/>
      <c r="D1" s="5"/>
      <c r="E1" s="5"/>
      <c r="F1" s="5"/>
      <c r="G1" s="5"/>
      <c r="H1" s="5"/>
      <c r="I1" s="5"/>
      <c r="J1" s="1"/>
      <c r="K1" s="1"/>
      <c r="L1" s="1"/>
    </row>
    <row r="2" spans="1:14" ht="50.1" customHeight="1" x14ac:dyDescent="0.3">
      <c r="A2" s="6" t="s">
        <v>0</v>
      </c>
      <c r="B2" s="6" t="s">
        <v>0</v>
      </c>
      <c r="C2" s="7" t="s">
        <v>97</v>
      </c>
      <c r="D2" s="7" t="s">
        <v>105</v>
      </c>
      <c r="E2" s="7" t="s">
        <v>71</v>
      </c>
      <c r="F2" s="6" t="s">
        <v>30</v>
      </c>
      <c r="G2" s="6" t="s">
        <v>31</v>
      </c>
      <c r="H2" s="6" t="s">
        <v>32</v>
      </c>
      <c r="I2" s="7" t="s">
        <v>98</v>
      </c>
      <c r="J2" s="6" t="s">
        <v>0</v>
      </c>
      <c r="K2" s="6" t="s">
        <v>0</v>
      </c>
      <c r="L2" s="8" t="s">
        <v>1</v>
      </c>
      <c r="M2" s="8" t="s">
        <v>2</v>
      </c>
      <c r="N2" s="8" t="s">
        <v>70</v>
      </c>
    </row>
    <row r="3" spans="1:14" ht="16.5" customHeight="1" x14ac:dyDescent="0.3">
      <c r="A3" s="9" t="s">
        <v>3</v>
      </c>
      <c r="B3" s="9" t="s">
        <v>3</v>
      </c>
      <c r="C3" s="9" t="s">
        <v>4</v>
      </c>
      <c r="D3" s="9" t="s">
        <v>4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100</v>
      </c>
      <c r="M3" s="9" t="s">
        <v>100</v>
      </c>
      <c r="N3" s="9" t="s">
        <v>100</v>
      </c>
    </row>
    <row r="4" spans="1:14" ht="40.5" customHeight="1" x14ac:dyDescent="0.3">
      <c r="A4" s="16" t="s">
        <v>5</v>
      </c>
      <c r="B4" s="16" t="s">
        <v>6</v>
      </c>
      <c r="C4" s="16" t="s">
        <v>7</v>
      </c>
      <c r="D4" s="16" t="s">
        <v>7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7</v>
      </c>
      <c r="J4" s="16" t="s">
        <v>7</v>
      </c>
      <c r="K4" s="11" t="s">
        <v>8</v>
      </c>
      <c r="L4" s="12" t="s">
        <v>7</v>
      </c>
      <c r="M4" s="16" t="s">
        <v>7</v>
      </c>
      <c r="N4" s="16" t="s">
        <v>7</v>
      </c>
    </row>
    <row r="5" spans="1:14" ht="16.5" customHeight="1" x14ac:dyDescent="0.3">
      <c r="A5" s="17" t="s">
        <v>9</v>
      </c>
      <c r="B5" s="17" t="s">
        <v>10</v>
      </c>
      <c r="C5" s="13" t="s">
        <v>11</v>
      </c>
      <c r="D5" s="14" t="s">
        <v>104</v>
      </c>
      <c r="E5" s="17" t="s">
        <v>26</v>
      </c>
      <c r="F5" s="17" t="s">
        <v>27</v>
      </c>
      <c r="G5" s="17" t="s">
        <v>28</v>
      </c>
      <c r="H5" s="17" t="s">
        <v>29</v>
      </c>
      <c r="I5" s="17" t="s">
        <v>12</v>
      </c>
      <c r="J5" s="17" t="s">
        <v>13</v>
      </c>
      <c r="K5" s="13" t="s">
        <v>14</v>
      </c>
      <c r="L5" s="13" t="s">
        <v>15</v>
      </c>
      <c r="M5" s="13" t="s">
        <v>16</v>
      </c>
      <c r="N5" s="13" t="s">
        <v>17</v>
      </c>
    </row>
    <row r="6" spans="1:14" ht="16.5" customHeight="1" x14ac:dyDescent="0.3">
      <c r="A6" s="15" t="b">
        <v>1</v>
      </c>
      <c r="B6" s="23" t="str">
        <f>"일일 - 일일미션 클리어 항목 누적 횟수 " &amp; H6 &amp; "회"</f>
        <v>일일 - 일일미션 클리어 항목 누적 횟수 6회</v>
      </c>
      <c r="C6" s="18" t="str">
        <f>10&amp;E6&amp;F6&amp;G6&amp;1001</f>
        <v>107111001</v>
      </c>
      <c r="D6" s="27">
        <v>1</v>
      </c>
      <c r="E6" s="15">
        <v>7</v>
      </c>
      <c r="F6" s="15">
        <v>1</v>
      </c>
      <c r="G6" s="15">
        <v>1</v>
      </c>
      <c r="H6" s="24">
        <v>6</v>
      </c>
      <c r="I6" s="15">
        <v>160001002</v>
      </c>
      <c r="J6" s="15">
        <v>30</v>
      </c>
      <c r="K6" s="15" t="s">
        <v>99</v>
      </c>
      <c r="L6" s="20">
        <v>51001</v>
      </c>
      <c r="M6" s="15">
        <f>L6+1000</f>
        <v>52001</v>
      </c>
      <c r="N6" s="24">
        <v>530800019</v>
      </c>
    </row>
    <row r="7" spans="1:14" ht="16.5" customHeight="1" x14ac:dyDescent="0.3">
      <c r="A7" s="15" t="b">
        <v>1</v>
      </c>
      <c r="B7" s="23" t="str">
        <f>"일일 - 일반던전 클리어 누적 횟수 " &amp; H7 &amp; "회"</f>
        <v>일일 - 일반던전 클리어 누적 횟수 5회</v>
      </c>
      <c r="C7" s="18" t="str">
        <f t="shared" ref="C7:C12" si="0">10&amp;E7&amp;F7&amp;G7&amp;1001</f>
        <v>101111001</v>
      </c>
      <c r="D7" s="27">
        <v>1</v>
      </c>
      <c r="E7" s="15">
        <v>1</v>
      </c>
      <c r="F7" s="15">
        <v>1</v>
      </c>
      <c r="G7" s="15">
        <v>1</v>
      </c>
      <c r="H7" s="24">
        <v>5</v>
      </c>
      <c r="I7" s="15">
        <v>160001001</v>
      </c>
      <c r="J7" s="15">
        <v>2000</v>
      </c>
      <c r="K7" s="15" t="s">
        <v>18</v>
      </c>
      <c r="L7" s="15">
        <f t="shared" ref="L7:M12" si="1">L6+1</f>
        <v>51002</v>
      </c>
      <c r="M7" s="15">
        <f t="shared" si="1"/>
        <v>52002</v>
      </c>
      <c r="N7" s="24">
        <v>530800001</v>
      </c>
    </row>
    <row r="8" spans="1:14" ht="16.5" customHeight="1" x14ac:dyDescent="0.3">
      <c r="A8" s="15" t="b">
        <v>1</v>
      </c>
      <c r="B8" s="23" t="str">
        <f>"일일 - 정예던전 클리어 누적 횟수 " &amp; H8 &amp; "회"</f>
        <v>일일 - 정예던전 클리어 누적 횟수 3회</v>
      </c>
      <c r="C8" s="18" t="str">
        <f t="shared" si="0"/>
        <v>101211001</v>
      </c>
      <c r="D8" s="27">
        <v>1</v>
      </c>
      <c r="E8" s="15">
        <v>1</v>
      </c>
      <c r="F8" s="15">
        <v>2</v>
      </c>
      <c r="G8" s="15">
        <v>1</v>
      </c>
      <c r="H8" s="24">
        <v>3</v>
      </c>
      <c r="I8" s="15">
        <v>160001001</v>
      </c>
      <c r="J8" s="15">
        <v>3000</v>
      </c>
      <c r="K8" s="15" t="s">
        <v>18</v>
      </c>
      <c r="L8" s="15">
        <f t="shared" si="1"/>
        <v>51003</v>
      </c>
      <c r="M8" s="15">
        <f t="shared" si="1"/>
        <v>52003</v>
      </c>
      <c r="N8" s="24">
        <v>530800002</v>
      </c>
    </row>
    <row r="9" spans="1:14" ht="16.5" customHeight="1" x14ac:dyDescent="0.3">
      <c r="A9" s="15" t="b">
        <v>1</v>
      </c>
      <c r="B9" s="23" t="str">
        <f>"일일 - 요일던전 클리어 누적 횟수 " &amp; H9 &amp; "회"</f>
        <v>일일 - 요일던전 클리어 누적 횟수 1회</v>
      </c>
      <c r="C9" s="18" t="str">
        <f t="shared" si="0"/>
        <v>101311001</v>
      </c>
      <c r="D9" s="27">
        <v>1</v>
      </c>
      <c r="E9" s="15">
        <v>1</v>
      </c>
      <c r="F9" s="15">
        <v>3</v>
      </c>
      <c r="G9" s="15">
        <v>1</v>
      </c>
      <c r="H9" s="24">
        <v>1</v>
      </c>
      <c r="I9" s="15">
        <v>160001001</v>
      </c>
      <c r="J9" s="15">
        <v>2000</v>
      </c>
      <c r="K9" s="15" t="s">
        <v>18</v>
      </c>
      <c r="L9" s="15">
        <f t="shared" si="1"/>
        <v>51004</v>
      </c>
      <c r="M9" s="15">
        <f t="shared" si="1"/>
        <v>52004</v>
      </c>
      <c r="N9" s="24">
        <v>530800003</v>
      </c>
    </row>
    <row r="10" spans="1:14" ht="16.5" customHeight="1" x14ac:dyDescent="0.3">
      <c r="A10" s="15" t="b">
        <v>1</v>
      </c>
      <c r="B10" s="23" t="str">
        <f>"일일 - 균열던전 참가 누적 횟수 " &amp; H10 &amp; "회"</f>
        <v>일일 - 균열던전 참가 누적 횟수 2회</v>
      </c>
      <c r="C10" s="18" t="str">
        <f t="shared" si="0"/>
        <v>101421001</v>
      </c>
      <c r="D10" s="27">
        <v>1</v>
      </c>
      <c r="E10" s="15">
        <v>1</v>
      </c>
      <c r="F10" s="15">
        <v>4</v>
      </c>
      <c r="G10" s="15">
        <v>2</v>
      </c>
      <c r="H10" s="24">
        <v>2</v>
      </c>
      <c r="I10" s="15">
        <v>160001001</v>
      </c>
      <c r="J10" s="15">
        <v>2000</v>
      </c>
      <c r="K10" s="15" t="s">
        <v>18</v>
      </c>
      <c r="L10" s="15">
        <f t="shared" si="1"/>
        <v>51005</v>
      </c>
      <c r="M10" s="15">
        <f t="shared" si="1"/>
        <v>52005</v>
      </c>
      <c r="N10" s="24">
        <v>530800004</v>
      </c>
    </row>
    <row r="11" spans="1:14" ht="16.5" customHeight="1" x14ac:dyDescent="0.3">
      <c r="A11" s="15" t="b">
        <v>1</v>
      </c>
      <c r="B11" s="23" t="str">
        <f>"일일 - 결투장 참가 누적 횟수 " &amp; H11 &amp; "회"</f>
        <v>일일 - 결투장 참가 누적 횟수 3회</v>
      </c>
      <c r="C11" s="18" t="str">
        <f t="shared" si="0"/>
        <v>101621001</v>
      </c>
      <c r="D11" s="27">
        <v>1</v>
      </c>
      <c r="E11" s="15">
        <v>1</v>
      </c>
      <c r="F11" s="15">
        <v>6</v>
      </c>
      <c r="G11" s="15">
        <v>2</v>
      </c>
      <c r="H11" s="24">
        <v>3</v>
      </c>
      <c r="I11" s="15">
        <v>160001001</v>
      </c>
      <c r="J11" s="15">
        <v>3000</v>
      </c>
      <c r="K11" s="15" t="s">
        <v>18</v>
      </c>
      <c r="L11" s="15">
        <f t="shared" si="1"/>
        <v>51006</v>
      </c>
      <c r="M11" s="15">
        <f t="shared" si="1"/>
        <v>52006</v>
      </c>
      <c r="N11" s="24">
        <v>530800006</v>
      </c>
    </row>
    <row r="12" spans="1:14" ht="16.5" customHeight="1" x14ac:dyDescent="0.3">
      <c r="A12" s="15" t="b">
        <v>1</v>
      </c>
      <c r="B12" s="23" t="str">
        <f>"일일 - 장비아이템 획득 누적 갯수 " &amp; H12 &amp; "회"</f>
        <v>일일 - 장비아이템 획득 누적 갯수 10회</v>
      </c>
      <c r="C12" s="18" t="str">
        <f t="shared" si="0"/>
        <v>103111001</v>
      </c>
      <c r="D12" s="27">
        <v>1</v>
      </c>
      <c r="E12" s="15">
        <v>3</v>
      </c>
      <c r="F12" s="15">
        <v>1</v>
      </c>
      <c r="G12" s="15">
        <v>1</v>
      </c>
      <c r="H12" s="24">
        <v>10</v>
      </c>
      <c r="I12" s="15">
        <v>160002003</v>
      </c>
      <c r="J12" s="15">
        <v>20</v>
      </c>
      <c r="K12" s="15" t="s">
        <v>19</v>
      </c>
      <c r="L12" s="15">
        <f t="shared" si="1"/>
        <v>51007</v>
      </c>
      <c r="M12" s="15">
        <f t="shared" si="1"/>
        <v>52007</v>
      </c>
      <c r="N12" s="24">
        <v>530800009</v>
      </c>
    </row>
    <row r="13" spans="1:14" ht="16.5" customHeight="1" x14ac:dyDescent="0.3">
      <c r="A13" s="28" t="b">
        <v>1</v>
      </c>
      <c r="B13" s="29" t="str">
        <f>"주간 - 주간미션 클리어 항목 누적 횟수 " &amp; H13 &amp; "회"</f>
        <v>주간 - 주간미션 클리어 항목 누적 횟수 8회</v>
      </c>
      <c r="C13" s="28" t="str">
        <f>70&amp;E13&amp;F13&amp;G13&amp;1001</f>
        <v>707211001</v>
      </c>
      <c r="D13" s="30">
        <v>2</v>
      </c>
      <c r="E13" s="28">
        <v>7</v>
      </c>
      <c r="F13" s="28">
        <v>2</v>
      </c>
      <c r="G13" s="28">
        <v>1</v>
      </c>
      <c r="H13" s="28">
        <v>8</v>
      </c>
      <c r="I13" s="28">
        <v>160001002</v>
      </c>
      <c r="J13" s="28">
        <v>100</v>
      </c>
      <c r="K13" s="28" t="s">
        <v>95</v>
      </c>
      <c r="L13" s="28">
        <v>51101</v>
      </c>
      <c r="M13" s="28">
        <f>L13+1000</f>
        <v>52101</v>
      </c>
      <c r="N13" s="30">
        <v>530800019</v>
      </c>
    </row>
    <row r="14" spans="1:14" ht="16.5" customHeight="1" x14ac:dyDescent="0.3">
      <c r="A14" s="28" t="b">
        <v>1</v>
      </c>
      <c r="B14" s="29" t="str">
        <f>"주간 - 일일미션 올클리어 항목 누적 횟수 " &amp; H14 &amp; "회"</f>
        <v>주간 - 일일미션 올클리어 항목 누적 횟수 4회</v>
      </c>
      <c r="C14" s="28" t="str">
        <f t="shared" ref="C14:C21" si="2">70&amp;E14&amp;F14&amp;G14&amp;1001</f>
        <v>707121001</v>
      </c>
      <c r="D14" s="30">
        <v>2</v>
      </c>
      <c r="E14" s="28">
        <v>7</v>
      </c>
      <c r="F14" s="28">
        <v>1</v>
      </c>
      <c r="G14" s="28">
        <v>2</v>
      </c>
      <c r="H14" s="28">
        <v>4</v>
      </c>
      <c r="I14" s="28">
        <v>160002003</v>
      </c>
      <c r="J14" s="28">
        <v>120</v>
      </c>
      <c r="K14" s="28" t="s">
        <v>19</v>
      </c>
      <c r="L14" s="28">
        <f t="shared" ref="L14:M21" si="3">L13+1</f>
        <v>51102</v>
      </c>
      <c r="M14" s="28">
        <f t="shared" si="3"/>
        <v>52102</v>
      </c>
      <c r="N14" s="30">
        <v>530800019</v>
      </c>
    </row>
    <row r="15" spans="1:14" ht="16.5" customHeight="1" x14ac:dyDescent="0.3">
      <c r="A15" s="28" t="b">
        <v>1</v>
      </c>
      <c r="B15" s="29" t="str">
        <f>"주간 - 수호석 업그레이드 성공 누적 횟수 " &amp; H15 &amp; "회"</f>
        <v>주간 - 수호석 업그레이드 성공 누적 횟수 5회</v>
      </c>
      <c r="C15" s="28" t="str">
        <f t="shared" si="2"/>
        <v>706111001</v>
      </c>
      <c r="D15" s="30">
        <v>2</v>
      </c>
      <c r="E15" s="28">
        <v>6</v>
      </c>
      <c r="F15" s="28">
        <v>1</v>
      </c>
      <c r="G15" s="28">
        <v>1</v>
      </c>
      <c r="H15" s="28">
        <v>5</v>
      </c>
      <c r="I15" s="28">
        <v>160001002</v>
      </c>
      <c r="J15" s="28">
        <v>80</v>
      </c>
      <c r="K15" s="28" t="s">
        <v>95</v>
      </c>
      <c r="L15" s="28">
        <f t="shared" si="3"/>
        <v>51103</v>
      </c>
      <c r="M15" s="28">
        <f t="shared" si="3"/>
        <v>52103</v>
      </c>
      <c r="N15" s="30">
        <v>530800013</v>
      </c>
    </row>
    <row r="16" spans="1:14" ht="16.5" customHeight="1" x14ac:dyDescent="0.3">
      <c r="A16" s="28" t="b">
        <v>1</v>
      </c>
      <c r="B16" s="29" t="str">
        <f>"주간 - 결투장 승리 누적 횟수 " &amp; H16 &amp; "회"</f>
        <v>주간 - 결투장 승리 누적 횟수 10회</v>
      </c>
      <c r="C16" s="28" t="str">
        <f t="shared" si="2"/>
        <v>701631001</v>
      </c>
      <c r="D16" s="30">
        <v>2</v>
      </c>
      <c r="E16" s="28">
        <v>1</v>
      </c>
      <c r="F16" s="28">
        <v>6</v>
      </c>
      <c r="G16" s="28">
        <v>3</v>
      </c>
      <c r="H16" s="28">
        <v>10</v>
      </c>
      <c r="I16" s="28">
        <v>160001002</v>
      </c>
      <c r="J16" s="28">
        <v>80</v>
      </c>
      <c r="K16" s="28" t="s">
        <v>96</v>
      </c>
      <c r="L16" s="28">
        <f t="shared" si="3"/>
        <v>51104</v>
      </c>
      <c r="M16" s="28">
        <f t="shared" si="3"/>
        <v>52104</v>
      </c>
      <c r="N16" s="30">
        <v>530800006</v>
      </c>
    </row>
    <row r="17" spans="1:14" ht="16.5" customHeight="1" x14ac:dyDescent="0.3">
      <c r="A17" s="28" t="b">
        <v>1</v>
      </c>
      <c r="B17" s="29" t="str">
        <f>"주간 - 수호레이드 참가 누적 횟수 " &amp; H17 &amp; "개"</f>
        <v>주간 - 수호레이드 참가 누적 횟수 10개</v>
      </c>
      <c r="C17" s="28" t="str">
        <f t="shared" si="2"/>
        <v>701821001</v>
      </c>
      <c r="D17" s="30">
        <v>2</v>
      </c>
      <c r="E17" s="28">
        <v>1</v>
      </c>
      <c r="F17" s="28">
        <v>8</v>
      </c>
      <c r="G17" s="28">
        <v>2</v>
      </c>
      <c r="H17" s="28">
        <v>10</v>
      </c>
      <c r="I17" s="28">
        <v>160001001</v>
      </c>
      <c r="J17" s="28">
        <v>20000</v>
      </c>
      <c r="K17" s="28" t="s">
        <v>18</v>
      </c>
      <c r="L17" s="28">
        <f t="shared" si="3"/>
        <v>51105</v>
      </c>
      <c r="M17" s="28">
        <f t="shared" si="3"/>
        <v>52105</v>
      </c>
      <c r="N17" s="30">
        <v>530800008</v>
      </c>
    </row>
    <row r="18" spans="1:14" ht="16.5" customHeight="1" x14ac:dyDescent="0.3">
      <c r="A18" s="28" t="b">
        <v>1</v>
      </c>
      <c r="B18" s="29" t="str">
        <f>"주간 - 균열석 획득 누적 갯수 " &amp; H18 &amp; "개"</f>
        <v>주간 - 균열석 획득 누적 갯수 10개</v>
      </c>
      <c r="C18" s="28" t="str">
        <f t="shared" si="2"/>
        <v>703411001</v>
      </c>
      <c r="D18" s="30">
        <v>2</v>
      </c>
      <c r="E18" s="28">
        <v>3</v>
      </c>
      <c r="F18" s="28">
        <v>4</v>
      </c>
      <c r="G18" s="28">
        <v>1</v>
      </c>
      <c r="H18" s="28">
        <v>10</v>
      </c>
      <c r="I18" s="28">
        <v>160001002</v>
      </c>
      <c r="J18" s="28">
        <v>50</v>
      </c>
      <c r="K18" s="28" t="s">
        <v>96</v>
      </c>
      <c r="L18" s="28">
        <f t="shared" si="3"/>
        <v>51106</v>
      </c>
      <c r="M18" s="28">
        <f t="shared" si="3"/>
        <v>52106</v>
      </c>
      <c r="N18" s="30">
        <v>530800012</v>
      </c>
    </row>
    <row r="19" spans="1:14" ht="16.5" customHeight="1" x14ac:dyDescent="0.3">
      <c r="A19" s="28" t="b">
        <v>1</v>
      </c>
      <c r="B19" s="29" t="str">
        <f>"주간 - 장비아이템 획득 누적 갯수 " &amp; H19 &amp; "개"</f>
        <v>주간 - 장비아이템 획득 누적 갯수 50개</v>
      </c>
      <c r="C19" s="28" t="str">
        <f t="shared" si="2"/>
        <v>703111001</v>
      </c>
      <c r="D19" s="30">
        <v>2</v>
      </c>
      <c r="E19" s="28">
        <v>3</v>
      </c>
      <c r="F19" s="28">
        <v>1</v>
      </c>
      <c r="G19" s="28">
        <v>1</v>
      </c>
      <c r="H19" s="28">
        <v>50</v>
      </c>
      <c r="I19" s="28">
        <v>160002004</v>
      </c>
      <c r="J19" s="28">
        <v>100</v>
      </c>
      <c r="K19" s="28" t="s">
        <v>22</v>
      </c>
      <c r="L19" s="28">
        <f t="shared" si="3"/>
        <v>51107</v>
      </c>
      <c r="M19" s="28">
        <f t="shared" si="3"/>
        <v>52107</v>
      </c>
      <c r="N19" s="30">
        <v>530800009</v>
      </c>
    </row>
    <row r="20" spans="1:14" ht="16.5" customHeight="1" x14ac:dyDescent="0.3">
      <c r="A20" s="28" t="b">
        <v>1</v>
      </c>
      <c r="B20" s="29" t="str">
        <f>"주간 - 장비아이템 강화 누적 횟수 " &amp; H20 &amp; "회"</f>
        <v>주간 - 장비아이템 강화 누적 횟수 5회</v>
      </c>
      <c r="C20" s="28" t="str">
        <f t="shared" si="2"/>
        <v>702121001</v>
      </c>
      <c r="D20" s="30">
        <v>2</v>
      </c>
      <c r="E20" s="28">
        <v>2</v>
      </c>
      <c r="F20" s="28">
        <v>1</v>
      </c>
      <c r="G20" s="28">
        <v>2</v>
      </c>
      <c r="H20" s="28">
        <v>5</v>
      </c>
      <c r="I20" s="28">
        <v>160001001</v>
      </c>
      <c r="J20" s="28">
        <v>20000</v>
      </c>
      <c r="K20" s="28" t="s">
        <v>18</v>
      </c>
      <c r="L20" s="28">
        <f t="shared" si="3"/>
        <v>51108</v>
      </c>
      <c r="M20" s="28">
        <f t="shared" si="3"/>
        <v>52108</v>
      </c>
      <c r="N20" s="30">
        <v>530800009</v>
      </c>
    </row>
    <row r="21" spans="1:14" ht="16.5" customHeight="1" x14ac:dyDescent="0.3">
      <c r="A21" s="28" t="b">
        <v>1</v>
      </c>
      <c r="B21" s="29" t="str">
        <f>"주간 - 장비아이템 분해 누적 갯수 " &amp; H21 &amp; "개"</f>
        <v>주간 - 장비아이템 분해 누적 갯수 20개</v>
      </c>
      <c r="C21" s="28" t="str">
        <f t="shared" si="2"/>
        <v>702111001</v>
      </c>
      <c r="D21" s="30">
        <v>2</v>
      </c>
      <c r="E21" s="28">
        <v>2</v>
      </c>
      <c r="F21" s="28">
        <v>1</v>
      </c>
      <c r="G21" s="28">
        <v>1</v>
      </c>
      <c r="H21" s="28">
        <v>20</v>
      </c>
      <c r="I21" s="28">
        <v>160001001</v>
      </c>
      <c r="J21" s="28">
        <v>30000</v>
      </c>
      <c r="K21" s="28" t="s">
        <v>18</v>
      </c>
      <c r="L21" s="28">
        <f t="shared" si="3"/>
        <v>51109</v>
      </c>
      <c r="M21" s="28">
        <f t="shared" si="3"/>
        <v>52109</v>
      </c>
      <c r="N21" s="30">
        <v>530800009</v>
      </c>
    </row>
    <row r="22" spans="1:14" ht="16.5" customHeight="1" x14ac:dyDescent="0.3">
      <c r="A22" s="15" t="b">
        <v>1</v>
      </c>
      <c r="B22" s="23" t="str">
        <f>"월간 - 주간미션 올클리어 항목 누적 횟수 " &amp; H22 &amp; "회"</f>
        <v>월간 - 주간미션 올클리어 항목 누적 횟수 3회</v>
      </c>
      <c r="C22" s="18" t="str">
        <f>30&amp;E22&amp;F22&amp;G22&amp;1001</f>
        <v>307221001</v>
      </c>
      <c r="D22" s="27">
        <v>3</v>
      </c>
      <c r="E22" s="15">
        <v>7</v>
      </c>
      <c r="F22" s="15">
        <v>2</v>
      </c>
      <c r="G22" s="15">
        <v>2</v>
      </c>
      <c r="H22" s="15">
        <v>3</v>
      </c>
      <c r="I22" s="15">
        <v>156101003</v>
      </c>
      <c r="J22" s="15">
        <v>1</v>
      </c>
      <c r="K22" s="15" t="s">
        <v>21</v>
      </c>
      <c r="L22" s="20">
        <v>51201</v>
      </c>
      <c r="M22" s="15">
        <f>L22+1000</f>
        <v>52201</v>
      </c>
      <c r="N22" s="24">
        <v>530800019</v>
      </c>
    </row>
    <row r="23" spans="1:14" ht="16.5" customHeight="1" x14ac:dyDescent="0.3">
      <c r="A23" s="15" t="b">
        <v>1</v>
      </c>
      <c r="B23" s="23" t="str">
        <f>"월간 - 일반던전 클리어 누적 횟수 " &amp; H23 &amp; "회"</f>
        <v>월간 - 일반던전 클리어 누적 횟수 100회</v>
      </c>
      <c r="C23" s="18" t="str">
        <f t="shared" ref="C23:C30" si="4">30&amp;E23&amp;F23&amp;G23&amp;1001</f>
        <v>301111001</v>
      </c>
      <c r="D23" s="27">
        <v>3</v>
      </c>
      <c r="E23" s="15">
        <v>1</v>
      </c>
      <c r="F23" s="15">
        <v>1</v>
      </c>
      <c r="G23" s="15">
        <v>1</v>
      </c>
      <c r="H23" s="15">
        <v>100</v>
      </c>
      <c r="I23" s="15">
        <v>156105003</v>
      </c>
      <c r="J23" s="15">
        <v>1</v>
      </c>
      <c r="K23" s="15" t="s">
        <v>21</v>
      </c>
      <c r="L23" s="15">
        <f t="shared" ref="L23:M30" si="5">L22+1</f>
        <v>51202</v>
      </c>
      <c r="M23" s="15">
        <f t="shared" si="5"/>
        <v>52202</v>
      </c>
      <c r="N23" s="24">
        <v>530800001</v>
      </c>
    </row>
    <row r="24" spans="1:14" ht="16.5" customHeight="1" x14ac:dyDescent="0.3">
      <c r="A24" s="15" t="b">
        <v>1</v>
      </c>
      <c r="B24" s="23" t="str">
        <f>"월간 - 정예던전 클리어 누적 횟수 " &amp; H24 &amp; "회"</f>
        <v>월간 - 정예던전 클리어 누적 횟수 50회</v>
      </c>
      <c r="C24" s="18" t="str">
        <f t="shared" si="4"/>
        <v>301211001</v>
      </c>
      <c r="D24" s="27">
        <v>3</v>
      </c>
      <c r="E24" s="15">
        <v>1</v>
      </c>
      <c r="F24" s="15">
        <v>2</v>
      </c>
      <c r="G24" s="15">
        <v>1</v>
      </c>
      <c r="H24" s="15">
        <v>50</v>
      </c>
      <c r="I24" s="15">
        <v>156106003</v>
      </c>
      <c r="J24" s="15">
        <v>1</v>
      </c>
      <c r="K24" s="15" t="s">
        <v>21</v>
      </c>
      <c r="L24" s="15">
        <f t="shared" si="5"/>
        <v>51203</v>
      </c>
      <c r="M24" s="15">
        <f t="shared" si="5"/>
        <v>52203</v>
      </c>
      <c r="N24" s="24">
        <v>530800002</v>
      </c>
    </row>
    <row r="25" spans="1:14" ht="16.5" customHeight="1" x14ac:dyDescent="0.3">
      <c r="A25" s="15" t="b">
        <v>1</v>
      </c>
      <c r="B25" s="23" t="str">
        <f>"월간 - 요일던전 클리어 누적 횟수 " &amp; H25 &amp; "회"</f>
        <v>월간 - 요일던전 클리어 누적 횟수 50회</v>
      </c>
      <c r="C25" s="18" t="str">
        <f t="shared" si="4"/>
        <v>301311001</v>
      </c>
      <c r="D25" s="27">
        <v>3</v>
      </c>
      <c r="E25" s="15">
        <v>1</v>
      </c>
      <c r="F25" s="15">
        <v>3</v>
      </c>
      <c r="G25" s="15">
        <v>1</v>
      </c>
      <c r="H25" s="15">
        <v>50</v>
      </c>
      <c r="I25" s="15">
        <v>156107003</v>
      </c>
      <c r="J25" s="15">
        <v>1</v>
      </c>
      <c r="K25" s="15" t="s">
        <v>21</v>
      </c>
      <c r="L25" s="15">
        <f t="shared" si="5"/>
        <v>51204</v>
      </c>
      <c r="M25" s="15">
        <f t="shared" si="5"/>
        <v>52204</v>
      </c>
      <c r="N25" s="24">
        <v>530800003</v>
      </c>
    </row>
    <row r="26" spans="1:14" ht="16.5" customHeight="1" x14ac:dyDescent="0.3">
      <c r="A26" s="15" t="b">
        <v>1</v>
      </c>
      <c r="B26" s="23" t="str">
        <f>"월간 - 균열던전 참가 누적 횟수 " &amp; H26 &amp; "회"</f>
        <v>월간 - 균열던전 참가 누적 횟수 100회</v>
      </c>
      <c r="C26" s="18" t="str">
        <f t="shared" si="4"/>
        <v>301421001</v>
      </c>
      <c r="D26" s="27">
        <v>3</v>
      </c>
      <c r="E26" s="15">
        <v>1</v>
      </c>
      <c r="F26" s="15">
        <v>4</v>
      </c>
      <c r="G26" s="15">
        <v>2</v>
      </c>
      <c r="H26" s="15">
        <v>100</v>
      </c>
      <c r="I26" s="15">
        <v>156108003</v>
      </c>
      <c r="J26" s="15">
        <v>1</v>
      </c>
      <c r="K26" s="15" t="s">
        <v>21</v>
      </c>
      <c r="L26" s="15">
        <f t="shared" si="5"/>
        <v>51205</v>
      </c>
      <c r="M26" s="15">
        <f t="shared" si="5"/>
        <v>52205</v>
      </c>
      <c r="N26" s="24">
        <v>530800004</v>
      </c>
    </row>
    <row r="27" spans="1:14" ht="16.5" customHeight="1" x14ac:dyDescent="0.3">
      <c r="A27" s="15" t="b">
        <v>1</v>
      </c>
      <c r="B27" s="23" t="str">
        <f>"월간 - 초월던전 참가 누적 횟수 " &amp; H27 &amp; "회"</f>
        <v>월간 - 초월던전 참가 누적 횟수 50회</v>
      </c>
      <c r="C27" s="18" t="str">
        <f t="shared" si="4"/>
        <v>301521001</v>
      </c>
      <c r="D27" s="27">
        <v>3</v>
      </c>
      <c r="E27" s="15">
        <v>1</v>
      </c>
      <c r="F27" s="15">
        <v>5</v>
      </c>
      <c r="G27" s="15">
        <v>2</v>
      </c>
      <c r="H27" s="15">
        <v>50</v>
      </c>
      <c r="I27" s="15">
        <v>156109003</v>
      </c>
      <c r="J27" s="15">
        <v>1</v>
      </c>
      <c r="K27" s="15" t="s">
        <v>21</v>
      </c>
      <c r="L27" s="15">
        <f t="shared" si="5"/>
        <v>51206</v>
      </c>
      <c r="M27" s="15">
        <f t="shared" si="5"/>
        <v>52206</v>
      </c>
      <c r="N27" s="24">
        <v>530800005</v>
      </c>
    </row>
    <row r="28" spans="1:14" ht="16.5" customHeight="1" x14ac:dyDescent="0.3">
      <c r="A28" s="15" t="b">
        <v>1</v>
      </c>
      <c r="B28" s="23" t="str">
        <f>"월간 - 결투장 참가 누적 횟수 " &amp; H28 &amp; "회"</f>
        <v>월간 - 결투장 참가 누적 횟수 100회</v>
      </c>
      <c r="C28" s="18" t="str">
        <f t="shared" si="4"/>
        <v>301621001</v>
      </c>
      <c r="D28" s="27">
        <v>3</v>
      </c>
      <c r="E28" s="15">
        <v>1</v>
      </c>
      <c r="F28" s="15">
        <v>6</v>
      </c>
      <c r="G28" s="15">
        <v>2</v>
      </c>
      <c r="H28" s="15">
        <v>100</v>
      </c>
      <c r="I28" s="15">
        <v>156110003</v>
      </c>
      <c r="J28" s="15">
        <v>1</v>
      </c>
      <c r="K28" s="15" t="s">
        <v>21</v>
      </c>
      <c r="L28" s="15">
        <f t="shared" si="5"/>
        <v>51207</v>
      </c>
      <c r="M28" s="15">
        <f t="shared" si="5"/>
        <v>52207</v>
      </c>
      <c r="N28" s="24">
        <v>530800006</v>
      </c>
    </row>
    <row r="29" spans="1:14" ht="16.5" customHeight="1" x14ac:dyDescent="0.3">
      <c r="A29" s="15" t="b">
        <v>1</v>
      </c>
      <c r="B29" s="23" t="str">
        <f>"월간 - 룬스톤 획득 누적 갯수 " &amp; H29 &amp; "회"</f>
        <v>월간 - 룬스톤 획득 누적 갯수 10회</v>
      </c>
      <c r="C29" s="18" t="str">
        <f t="shared" si="4"/>
        <v>303211001</v>
      </c>
      <c r="D29" s="27">
        <v>3</v>
      </c>
      <c r="E29" s="15">
        <v>3</v>
      </c>
      <c r="F29" s="15">
        <v>2</v>
      </c>
      <c r="G29" s="15">
        <v>1</v>
      </c>
      <c r="H29" s="15">
        <v>10</v>
      </c>
      <c r="I29" s="15">
        <v>156111003</v>
      </c>
      <c r="J29" s="15">
        <v>1</v>
      </c>
      <c r="K29" s="15" t="s">
        <v>21</v>
      </c>
      <c r="L29" s="15">
        <f t="shared" si="5"/>
        <v>51208</v>
      </c>
      <c r="M29" s="15">
        <f t="shared" si="5"/>
        <v>52208</v>
      </c>
      <c r="N29" s="24">
        <v>530800010</v>
      </c>
    </row>
    <row r="30" spans="1:14" ht="16.5" customHeight="1" x14ac:dyDescent="0.3">
      <c r="A30" s="15" t="b">
        <v>1</v>
      </c>
      <c r="B30" s="23" t="str">
        <f>"월간 - 균열석 획득 누적 갯수 " &amp; H30 &amp; "회"</f>
        <v>월간 - 균열석 획득 누적 갯수 50회</v>
      </c>
      <c r="C30" s="18" t="str">
        <f t="shared" si="4"/>
        <v>303411001</v>
      </c>
      <c r="D30" s="27">
        <v>3</v>
      </c>
      <c r="E30" s="15">
        <v>3</v>
      </c>
      <c r="F30" s="15">
        <v>4</v>
      </c>
      <c r="G30" s="15">
        <v>1</v>
      </c>
      <c r="H30" s="15">
        <v>50</v>
      </c>
      <c r="I30" s="15">
        <v>156104003</v>
      </c>
      <c r="J30" s="15">
        <v>1</v>
      </c>
      <c r="K30" s="15" t="s">
        <v>21</v>
      </c>
      <c r="L30" s="15">
        <f t="shared" si="5"/>
        <v>51209</v>
      </c>
      <c r="M30" s="15">
        <f t="shared" si="5"/>
        <v>52209</v>
      </c>
      <c r="N30" s="24">
        <v>530800012</v>
      </c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8"/>
  <sheetViews>
    <sheetView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J6" sqref="J6:J458"/>
    </sheetView>
  </sheetViews>
  <sheetFormatPr defaultColWidth="9" defaultRowHeight="16.5" customHeight="1" x14ac:dyDescent="0.3"/>
  <cols>
    <col min="1" max="1" width="13.5" style="1" bestFit="1" customWidth="1"/>
    <col min="2" max="2" width="38.5" style="2" bestFit="1" customWidth="1"/>
    <col min="3" max="3" width="17.375" style="2" bestFit="1" customWidth="1"/>
    <col min="4" max="4" width="18.875" style="2" bestFit="1" customWidth="1"/>
    <col min="5" max="5" width="15.5" style="2" bestFit="1" customWidth="1"/>
    <col min="6" max="7" width="15.5" style="2" customWidth="1"/>
    <col min="8" max="8" width="16.375" style="2" bestFit="1" customWidth="1"/>
    <col min="9" max="9" width="14.625" style="2" bestFit="1" customWidth="1"/>
    <col min="10" max="10" width="12.75" style="2" bestFit="1" customWidth="1"/>
    <col min="11" max="11" width="22.875" style="2" customWidth="1"/>
    <col min="12" max="12" width="12.125" style="2" customWidth="1"/>
    <col min="13" max="13" width="10.5" style="2" customWidth="1"/>
    <col min="14" max="14" width="18.375" style="2" customWidth="1"/>
    <col min="15" max="15" width="18.5" style="2" customWidth="1"/>
    <col min="16" max="16" width="14.875" style="1" bestFit="1" customWidth="1"/>
    <col min="17" max="16384" width="9" style="1"/>
  </cols>
  <sheetData>
    <row r="1" spans="1:16" ht="16.5" customHeight="1" x14ac:dyDescent="0.3">
      <c r="A1" s="3" t="s">
        <v>75</v>
      </c>
      <c r="B1" s="4" t="s">
        <v>23</v>
      </c>
      <c r="C1" s="5"/>
      <c r="D1" s="5"/>
      <c r="E1" s="5"/>
      <c r="F1" s="5"/>
      <c r="G1" s="5"/>
      <c r="H1" s="5"/>
      <c r="I1" s="5"/>
      <c r="J1" s="5"/>
      <c r="K1" s="5"/>
      <c r="L1" s="10"/>
      <c r="M1" s="10"/>
      <c r="N1" s="10"/>
      <c r="O1" s="10"/>
    </row>
    <row r="2" spans="1:16" ht="50.1" customHeight="1" x14ac:dyDescent="0.3">
      <c r="A2" s="6" t="s">
        <v>0</v>
      </c>
      <c r="B2" s="6" t="s">
        <v>0</v>
      </c>
      <c r="C2" s="7" t="s">
        <v>76</v>
      </c>
      <c r="D2" s="8" t="s">
        <v>77</v>
      </c>
      <c r="E2" s="8" t="s">
        <v>78</v>
      </c>
      <c r="F2" s="7" t="s">
        <v>103</v>
      </c>
      <c r="G2" s="7" t="s">
        <v>79</v>
      </c>
      <c r="H2" s="6" t="s">
        <v>80</v>
      </c>
      <c r="I2" s="6" t="s">
        <v>81</v>
      </c>
      <c r="J2" s="6" t="s">
        <v>82</v>
      </c>
      <c r="K2" s="7" t="s">
        <v>83</v>
      </c>
      <c r="L2" s="6" t="s">
        <v>0</v>
      </c>
      <c r="M2" s="8"/>
      <c r="N2" s="8" t="s">
        <v>1</v>
      </c>
      <c r="O2" s="8" t="s">
        <v>2</v>
      </c>
      <c r="P2" s="8" t="s">
        <v>84</v>
      </c>
    </row>
    <row r="3" spans="1:16" ht="16.5" customHeight="1" x14ac:dyDescent="0.3">
      <c r="A3" s="9" t="s">
        <v>3</v>
      </c>
      <c r="B3" s="9" t="s">
        <v>3</v>
      </c>
      <c r="C3" s="9" t="s">
        <v>4</v>
      </c>
      <c r="D3" s="9" t="s">
        <v>4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4</v>
      </c>
      <c r="M3" s="9" t="s">
        <v>4</v>
      </c>
      <c r="N3" s="9" t="s">
        <v>100</v>
      </c>
      <c r="O3" s="9" t="s">
        <v>100</v>
      </c>
      <c r="P3" s="9" t="s">
        <v>100</v>
      </c>
    </row>
    <row r="4" spans="1:16" ht="40.5" customHeight="1" x14ac:dyDescent="0.3">
      <c r="A4" s="16" t="s">
        <v>5</v>
      </c>
      <c r="B4" s="16" t="s">
        <v>6</v>
      </c>
      <c r="C4" s="16" t="s">
        <v>7</v>
      </c>
      <c r="D4" s="16" t="s">
        <v>7</v>
      </c>
      <c r="E4" s="16" t="s">
        <v>7</v>
      </c>
      <c r="F4" s="16" t="s">
        <v>7</v>
      </c>
      <c r="G4" s="12" t="s">
        <v>7</v>
      </c>
      <c r="H4" s="12" t="s">
        <v>7</v>
      </c>
      <c r="I4" s="12" t="s">
        <v>7</v>
      </c>
      <c r="J4" s="12" t="s">
        <v>7</v>
      </c>
      <c r="K4" s="16" t="s">
        <v>7</v>
      </c>
      <c r="L4" s="16" t="s">
        <v>7</v>
      </c>
      <c r="M4" s="11" t="s">
        <v>8</v>
      </c>
      <c r="N4" s="12" t="s">
        <v>7</v>
      </c>
      <c r="O4" s="16" t="s">
        <v>7</v>
      </c>
      <c r="P4" s="16" t="s">
        <v>7</v>
      </c>
    </row>
    <row r="5" spans="1:16" ht="16.5" customHeight="1" x14ac:dyDescent="0.3">
      <c r="A5" s="17" t="s">
        <v>9</v>
      </c>
      <c r="B5" s="17" t="s">
        <v>10</v>
      </c>
      <c r="C5" s="13" t="s">
        <v>11</v>
      </c>
      <c r="D5" s="14" t="s">
        <v>24</v>
      </c>
      <c r="E5" s="14" t="s">
        <v>25</v>
      </c>
      <c r="F5" s="14" t="s">
        <v>104</v>
      </c>
      <c r="G5" s="17" t="s">
        <v>85</v>
      </c>
      <c r="H5" s="17" t="s">
        <v>86</v>
      </c>
      <c r="I5" s="17" t="s">
        <v>87</v>
      </c>
      <c r="J5" s="17" t="s">
        <v>88</v>
      </c>
      <c r="K5" s="17" t="s">
        <v>12</v>
      </c>
      <c r="L5" s="17" t="s">
        <v>13</v>
      </c>
      <c r="M5" s="13" t="s">
        <v>14</v>
      </c>
      <c r="N5" s="13" t="s">
        <v>15</v>
      </c>
      <c r="O5" s="13" t="s">
        <v>16</v>
      </c>
      <c r="P5" s="13" t="s">
        <v>17</v>
      </c>
    </row>
    <row r="6" spans="1:16" ht="16.5" customHeight="1" x14ac:dyDescent="0.3">
      <c r="A6" s="18" t="b">
        <v>1</v>
      </c>
      <c r="B6" s="19" t="str">
        <f t="shared" ref="B6:B15" si="0">"업적 - 캐릭터 레벨 달성 " &amp; "Lv." &amp; J6</f>
        <v>업적 - 캐릭터 레벨 달성 Lv.5</v>
      </c>
      <c r="C6" s="20" t="str">
        <f>90&amp;G6&amp;H6&amp;I6&amp;1001</f>
        <v>904111001</v>
      </c>
      <c r="D6" s="20">
        <v>0</v>
      </c>
      <c r="E6" s="18">
        <f>C7</f>
        <v>904111002</v>
      </c>
      <c r="F6" s="27">
        <v>0</v>
      </c>
      <c r="G6" s="20">
        <v>4</v>
      </c>
      <c r="H6" s="20">
        <v>1</v>
      </c>
      <c r="I6" s="20">
        <v>1</v>
      </c>
      <c r="J6" s="20">
        <v>5</v>
      </c>
      <c r="K6" s="20" t="str">
        <f>IF(M6="Gem","160001002",IF(M6="Gold","160001001"))</f>
        <v>160001002</v>
      </c>
      <c r="L6" s="20">
        <v>10</v>
      </c>
      <c r="M6" s="25" t="s">
        <v>20</v>
      </c>
      <c r="N6" s="20">
        <v>51301</v>
      </c>
      <c r="O6" s="20">
        <f>N6+1000</f>
        <v>52301</v>
      </c>
      <c r="P6" s="20">
        <v>530800014</v>
      </c>
    </row>
    <row r="7" spans="1:16" ht="16.5" customHeight="1" x14ac:dyDescent="0.3">
      <c r="A7" s="18" t="b">
        <v>1</v>
      </c>
      <c r="B7" s="19" t="str">
        <f t="shared" si="0"/>
        <v>업적 - 캐릭터 레벨 달성 Lv.10</v>
      </c>
      <c r="C7" s="18">
        <f>C6+1</f>
        <v>904111002</v>
      </c>
      <c r="D7" s="18" t="str">
        <f>C6</f>
        <v>904111001</v>
      </c>
      <c r="E7" s="18">
        <f t="shared" ref="E7:E14" si="1">C8</f>
        <v>904111003</v>
      </c>
      <c r="F7" s="25">
        <v>0</v>
      </c>
      <c r="G7" s="18">
        <f>G6</f>
        <v>4</v>
      </c>
      <c r="H7" s="18">
        <f t="shared" ref="H7:I15" si="2">H6</f>
        <v>1</v>
      </c>
      <c r="I7" s="18">
        <f t="shared" si="2"/>
        <v>1</v>
      </c>
      <c r="J7" s="18">
        <f>J6+J$6</f>
        <v>10</v>
      </c>
      <c r="K7" s="18" t="str">
        <f>K6</f>
        <v>160001002</v>
      </c>
      <c r="L7" s="18">
        <f>L6+10</f>
        <v>20</v>
      </c>
      <c r="M7" s="25" t="s">
        <v>20</v>
      </c>
      <c r="N7" s="25">
        <f t="shared" ref="N7:O7" si="3">N6+1</f>
        <v>51302</v>
      </c>
      <c r="O7" s="25">
        <f t="shared" si="3"/>
        <v>52302</v>
      </c>
      <c r="P7" s="25">
        <f>P6</f>
        <v>530800014</v>
      </c>
    </row>
    <row r="8" spans="1:16" ht="16.5" customHeight="1" x14ac:dyDescent="0.3">
      <c r="A8" s="18" t="b">
        <v>1</v>
      </c>
      <c r="B8" s="19" t="str">
        <f t="shared" si="0"/>
        <v>업적 - 캐릭터 레벨 달성 Lv.15</v>
      </c>
      <c r="C8" s="18">
        <f t="shared" ref="C8:C15" si="4">C7+1</f>
        <v>904111003</v>
      </c>
      <c r="D8" s="18">
        <f t="shared" ref="D8:D15" si="5">C7</f>
        <v>904111002</v>
      </c>
      <c r="E8" s="18">
        <f t="shared" si="1"/>
        <v>904111004</v>
      </c>
      <c r="F8" s="25">
        <v>0</v>
      </c>
      <c r="G8" s="18">
        <f t="shared" ref="G8:G15" si="6">G7</f>
        <v>4</v>
      </c>
      <c r="H8" s="18">
        <f t="shared" si="2"/>
        <v>1</v>
      </c>
      <c r="I8" s="18">
        <f t="shared" si="2"/>
        <v>1</v>
      </c>
      <c r="J8" s="18">
        <f t="shared" ref="J8:J15" si="7">J7+J$6</f>
        <v>15</v>
      </c>
      <c r="K8" s="18" t="str">
        <f t="shared" ref="K8:K15" si="8">K7</f>
        <v>160001002</v>
      </c>
      <c r="L8" s="18">
        <f t="shared" ref="L8:L15" si="9">L7+10</f>
        <v>30</v>
      </c>
      <c r="M8" s="25" t="s">
        <v>20</v>
      </c>
      <c r="N8" s="25">
        <f t="shared" ref="N8:O8" si="10">N7+1</f>
        <v>51303</v>
      </c>
      <c r="O8" s="25">
        <f t="shared" si="10"/>
        <v>52303</v>
      </c>
      <c r="P8" s="25">
        <f t="shared" ref="P8:P15" si="11">P7</f>
        <v>530800014</v>
      </c>
    </row>
    <row r="9" spans="1:16" ht="16.5" customHeight="1" x14ac:dyDescent="0.3">
      <c r="A9" s="18" t="b">
        <v>1</v>
      </c>
      <c r="B9" s="19" t="str">
        <f t="shared" si="0"/>
        <v>업적 - 캐릭터 레벨 달성 Lv.20</v>
      </c>
      <c r="C9" s="18">
        <f t="shared" si="4"/>
        <v>904111004</v>
      </c>
      <c r="D9" s="18">
        <f t="shared" si="5"/>
        <v>904111003</v>
      </c>
      <c r="E9" s="18">
        <f t="shared" si="1"/>
        <v>904111005</v>
      </c>
      <c r="F9" s="25">
        <v>0</v>
      </c>
      <c r="G9" s="18">
        <f t="shared" si="6"/>
        <v>4</v>
      </c>
      <c r="H9" s="18">
        <f t="shared" si="2"/>
        <v>1</v>
      </c>
      <c r="I9" s="18">
        <f t="shared" si="2"/>
        <v>1</v>
      </c>
      <c r="J9" s="18">
        <f t="shared" si="7"/>
        <v>20</v>
      </c>
      <c r="K9" s="18" t="str">
        <f t="shared" si="8"/>
        <v>160001002</v>
      </c>
      <c r="L9" s="18">
        <f t="shared" si="9"/>
        <v>40</v>
      </c>
      <c r="M9" s="25" t="s">
        <v>20</v>
      </c>
      <c r="N9" s="25">
        <f t="shared" ref="N9:O9" si="12">N8+1</f>
        <v>51304</v>
      </c>
      <c r="O9" s="25">
        <f t="shared" si="12"/>
        <v>52304</v>
      </c>
      <c r="P9" s="25">
        <f t="shared" si="11"/>
        <v>530800014</v>
      </c>
    </row>
    <row r="10" spans="1:16" ht="16.5" customHeight="1" x14ac:dyDescent="0.3">
      <c r="A10" s="18" t="b">
        <v>1</v>
      </c>
      <c r="B10" s="19" t="str">
        <f t="shared" si="0"/>
        <v>업적 - 캐릭터 레벨 달성 Lv.25</v>
      </c>
      <c r="C10" s="18">
        <f t="shared" si="4"/>
        <v>904111005</v>
      </c>
      <c r="D10" s="18">
        <f t="shared" si="5"/>
        <v>904111004</v>
      </c>
      <c r="E10" s="18">
        <f t="shared" si="1"/>
        <v>904111006</v>
      </c>
      <c r="F10" s="25">
        <v>0</v>
      </c>
      <c r="G10" s="18">
        <f t="shared" si="6"/>
        <v>4</v>
      </c>
      <c r="H10" s="18">
        <f t="shared" si="2"/>
        <v>1</v>
      </c>
      <c r="I10" s="18">
        <f t="shared" si="2"/>
        <v>1</v>
      </c>
      <c r="J10" s="18">
        <f t="shared" si="7"/>
        <v>25</v>
      </c>
      <c r="K10" s="18" t="str">
        <f t="shared" si="8"/>
        <v>160001002</v>
      </c>
      <c r="L10" s="18">
        <f t="shared" si="9"/>
        <v>50</v>
      </c>
      <c r="M10" s="25" t="s">
        <v>20</v>
      </c>
      <c r="N10" s="25">
        <f t="shared" ref="N10:O10" si="13">N9+1</f>
        <v>51305</v>
      </c>
      <c r="O10" s="25">
        <f t="shared" si="13"/>
        <v>52305</v>
      </c>
      <c r="P10" s="25">
        <f t="shared" si="11"/>
        <v>530800014</v>
      </c>
    </row>
    <row r="11" spans="1:16" ht="16.5" customHeight="1" x14ac:dyDescent="0.3">
      <c r="A11" s="18" t="b">
        <v>1</v>
      </c>
      <c r="B11" s="19" t="str">
        <f t="shared" si="0"/>
        <v>업적 - 캐릭터 레벨 달성 Lv.30</v>
      </c>
      <c r="C11" s="18">
        <f t="shared" si="4"/>
        <v>904111006</v>
      </c>
      <c r="D11" s="18">
        <f t="shared" si="5"/>
        <v>904111005</v>
      </c>
      <c r="E11" s="18">
        <f t="shared" si="1"/>
        <v>904111007</v>
      </c>
      <c r="F11" s="25">
        <v>0</v>
      </c>
      <c r="G11" s="18">
        <f t="shared" si="6"/>
        <v>4</v>
      </c>
      <c r="H11" s="18">
        <f t="shared" si="2"/>
        <v>1</v>
      </c>
      <c r="I11" s="18">
        <f t="shared" si="2"/>
        <v>1</v>
      </c>
      <c r="J11" s="18">
        <f t="shared" si="7"/>
        <v>30</v>
      </c>
      <c r="K11" s="18" t="str">
        <f t="shared" si="8"/>
        <v>160001002</v>
      </c>
      <c r="L11" s="18">
        <f t="shared" si="9"/>
        <v>60</v>
      </c>
      <c r="M11" s="25" t="s">
        <v>20</v>
      </c>
      <c r="N11" s="25">
        <f t="shared" ref="N11:O11" si="14">N10+1</f>
        <v>51306</v>
      </c>
      <c r="O11" s="25">
        <f t="shared" si="14"/>
        <v>52306</v>
      </c>
      <c r="P11" s="25">
        <f t="shared" si="11"/>
        <v>530800014</v>
      </c>
    </row>
    <row r="12" spans="1:16" ht="16.5" customHeight="1" x14ac:dyDescent="0.3">
      <c r="A12" s="18" t="b">
        <v>1</v>
      </c>
      <c r="B12" s="19" t="str">
        <f t="shared" si="0"/>
        <v>업적 - 캐릭터 레벨 달성 Lv.35</v>
      </c>
      <c r="C12" s="18">
        <f t="shared" si="4"/>
        <v>904111007</v>
      </c>
      <c r="D12" s="18">
        <f t="shared" si="5"/>
        <v>904111006</v>
      </c>
      <c r="E12" s="18">
        <f t="shared" si="1"/>
        <v>904111008</v>
      </c>
      <c r="F12" s="25">
        <v>0</v>
      </c>
      <c r="G12" s="18">
        <f t="shared" si="6"/>
        <v>4</v>
      </c>
      <c r="H12" s="18">
        <f t="shared" si="2"/>
        <v>1</v>
      </c>
      <c r="I12" s="18">
        <f t="shared" si="2"/>
        <v>1</v>
      </c>
      <c r="J12" s="18">
        <f t="shared" si="7"/>
        <v>35</v>
      </c>
      <c r="K12" s="18" t="str">
        <f t="shared" si="8"/>
        <v>160001002</v>
      </c>
      <c r="L12" s="18">
        <f t="shared" si="9"/>
        <v>70</v>
      </c>
      <c r="M12" s="25" t="s">
        <v>20</v>
      </c>
      <c r="N12" s="25">
        <f t="shared" ref="N12:O12" si="15">N11+1</f>
        <v>51307</v>
      </c>
      <c r="O12" s="25">
        <f t="shared" si="15"/>
        <v>52307</v>
      </c>
      <c r="P12" s="25">
        <f t="shared" si="11"/>
        <v>530800014</v>
      </c>
    </row>
    <row r="13" spans="1:16" ht="16.5" customHeight="1" x14ac:dyDescent="0.3">
      <c r="A13" s="18" t="b">
        <v>1</v>
      </c>
      <c r="B13" s="19" t="str">
        <f t="shared" si="0"/>
        <v>업적 - 캐릭터 레벨 달성 Lv.40</v>
      </c>
      <c r="C13" s="18">
        <f t="shared" si="4"/>
        <v>904111008</v>
      </c>
      <c r="D13" s="18">
        <f t="shared" si="5"/>
        <v>904111007</v>
      </c>
      <c r="E13" s="18">
        <f t="shared" si="1"/>
        <v>904111009</v>
      </c>
      <c r="F13" s="25">
        <v>0</v>
      </c>
      <c r="G13" s="18">
        <f t="shared" si="6"/>
        <v>4</v>
      </c>
      <c r="H13" s="18">
        <f t="shared" si="2"/>
        <v>1</v>
      </c>
      <c r="I13" s="18">
        <f t="shared" si="2"/>
        <v>1</v>
      </c>
      <c r="J13" s="18">
        <f t="shared" si="7"/>
        <v>40</v>
      </c>
      <c r="K13" s="18" t="str">
        <f t="shared" si="8"/>
        <v>160001002</v>
      </c>
      <c r="L13" s="18">
        <f t="shared" si="9"/>
        <v>80</v>
      </c>
      <c r="M13" s="25" t="s">
        <v>20</v>
      </c>
      <c r="N13" s="25">
        <f t="shared" ref="N13:O13" si="16">N12+1</f>
        <v>51308</v>
      </c>
      <c r="O13" s="25">
        <f t="shared" si="16"/>
        <v>52308</v>
      </c>
      <c r="P13" s="25">
        <f t="shared" si="11"/>
        <v>530800014</v>
      </c>
    </row>
    <row r="14" spans="1:16" ht="16.5" customHeight="1" x14ac:dyDescent="0.3">
      <c r="A14" s="18" t="b">
        <v>1</v>
      </c>
      <c r="B14" s="19" t="str">
        <f t="shared" si="0"/>
        <v>업적 - 캐릭터 레벨 달성 Lv.45</v>
      </c>
      <c r="C14" s="18">
        <f t="shared" si="4"/>
        <v>904111009</v>
      </c>
      <c r="D14" s="18">
        <f t="shared" si="5"/>
        <v>904111008</v>
      </c>
      <c r="E14" s="18">
        <f t="shared" si="1"/>
        <v>904111010</v>
      </c>
      <c r="F14" s="25">
        <v>0</v>
      </c>
      <c r="G14" s="18">
        <f t="shared" si="6"/>
        <v>4</v>
      </c>
      <c r="H14" s="18">
        <f t="shared" si="2"/>
        <v>1</v>
      </c>
      <c r="I14" s="18">
        <f t="shared" si="2"/>
        <v>1</v>
      </c>
      <c r="J14" s="18">
        <f t="shared" si="7"/>
        <v>45</v>
      </c>
      <c r="K14" s="18" t="str">
        <f t="shared" si="8"/>
        <v>160001002</v>
      </c>
      <c r="L14" s="18">
        <f t="shared" si="9"/>
        <v>90</v>
      </c>
      <c r="M14" s="25" t="s">
        <v>20</v>
      </c>
      <c r="N14" s="25">
        <f t="shared" ref="N14:O14" si="17">N13+1</f>
        <v>51309</v>
      </c>
      <c r="O14" s="25">
        <f t="shared" si="17"/>
        <v>52309</v>
      </c>
      <c r="P14" s="25">
        <f t="shared" si="11"/>
        <v>530800014</v>
      </c>
    </row>
    <row r="15" spans="1:16" ht="16.5" customHeight="1" x14ac:dyDescent="0.3">
      <c r="A15" s="18" t="b">
        <v>1</v>
      </c>
      <c r="B15" s="19" t="str">
        <f t="shared" si="0"/>
        <v>업적 - 캐릭터 레벨 달성 Lv.50</v>
      </c>
      <c r="C15" s="18">
        <f t="shared" si="4"/>
        <v>904111010</v>
      </c>
      <c r="D15" s="18">
        <f t="shared" si="5"/>
        <v>904111009</v>
      </c>
      <c r="E15" s="20">
        <v>0</v>
      </c>
      <c r="F15" s="25">
        <v>0</v>
      </c>
      <c r="G15" s="18">
        <f t="shared" si="6"/>
        <v>4</v>
      </c>
      <c r="H15" s="18">
        <f t="shared" si="2"/>
        <v>1</v>
      </c>
      <c r="I15" s="18">
        <f t="shared" si="2"/>
        <v>1</v>
      </c>
      <c r="J15" s="18">
        <f t="shared" si="7"/>
        <v>50</v>
      </c>
      <c r="K15" s="18" t="str">
        <f t="shared" si="8"/>
        <v>160001002</v>
      </c>
      <c r="L15" s="18">
        <f t="shared" si="9"/>
        <v>100</v>
      </c>
      <c r="M15" s="25" t="s">
        <v>20</v>
      </c>
      <c r="N15" s="25">
        <f t="shared" ref="N15:O15" si="18">N14+1</f>
        <v>51310</v>
      </c>
      <c r="O15" s="25">
        <f t="shared" si="18"/>
        <v>52310</v>
      </c>
      <c r="P15" s="25">
        <f t="shared" si="11"/>
        <v>530800014</v>
      </c>
    </row>
    <row r="16" spans="1:16" ht="16.5" customHeight="1" x14ac:dyDescent="0.3">
      <c r="A16" s="21" t="b">
        <v>1</v>
      </c>
      <c r="B16" s="22" t="str">
        <f t="shared" ref="B16:B59" si="19">"업적 - 수호자 레벨 달성 " &amp; "Lv." &amp; J16</f>
        <v>업적 - 수호자 레벨 달성 Lv.10</v>
      </c>
      <c r="C16" s="20" t="str">
        <f>90&amp;G16&amp;H16&amp;I16&amp;1001</f>
        <v>904211001</v>
      </c>
      <c r="D16" s="20">
        <v>0</v>
      </c>
      <c r="E16" s="21">
        <f t="shared" ref="E16:E58" si="20">C17</f>
        <v>904211002</v>
      </c>
      <c r="F16" s="26">
        <v>0</v>
      </c>
      <c r="G16" s="20">
        <v>4</v>
      </c>
      <c r="H16" s="20">
        <v>2</v>
      </c>
      <c r="I16" s="20">
        <v>1</v>
      </c>
      <c r="J16" s="20">
        <v>10</v>
      </c>
      <c r="K16" s="20" t="str">
        <f>IF(M16="Gem","160001002",IF(M16="Gold","160001001"))</f>
        <v>160001002</v>
      </c>
      <c r="L16" s="20">
        <v>120</v>
      </c>
      <c r="M16" s="26" t="s">
        <v>20</v>
      </c>
      <c r="N16" s="26">
        <f t="shared" ref="N16:O16" si="21">N15+1</f>
        <v>51311</v>
      </c>
      <c r="O16" s="26">
        <f t="shared" si="21"/>
        <v>52311</v>
      </c>
      <c r="P16" s="20">
        <v>530800014</v>
      </c>
    </row>
    <row r="17" spans="1:16" ht="16.5" customHeight="1" x14ac:dyDescent="0.3">
      <c r="A17" s="21" t="b">
        <v>1</v>
      </c>
      <c r="B17" s="22" t="str">
        <f t="shared" si="19"/>
        <v>업적 - 수호자 레벨 달성 Lv.20</v>
      </c>
      <c r="C17" s="21">
        <f t="shared" ref="C17:C59" si="22">C16+1</f>
        <v>904211002</v>
      </c>
      <c r="D17" s="21" t="str">
        <f t="shared" ref="D17:D59" si="23">C16</f>
        <v>904211001</v>
      </c>
      <c r="E17" s="21">
        <f t="shared" si="20"/>
        <v>904211003</v>
      </c>
      <c r="F17" s="26">
        <v>0</v>
      </c>
      <c r="G17" s="21">
        <f>G16</f>
        <v>4</v>
      </c>
      <c r="H17" s="21">
        <f t="shared" ref="H17:I32" si="24">H16</f>
        <v>2</v>
      </c>
      <c r="I17" s="21">
        <f t="shared" si="24"/>
        <v>1</v>
      </c>
      <c r="J17" s="21">
        <v>20</v>
      </c>
      <c r="K17" s="21" t="str">
        <f>K16</f>
        <v>160001002</v>
      </c>
      <c r="L17" s="21">
        <f>L16</f>
        <v>120</v>
      </c>
      <c r="M17" s="26" t="s">
        <v>20</v>
      </c>
      <c r="N17" s="26">
        <f t="shared" ref="N17:O17" si="25">N16+1</f>
        <v>51312</v>
      </c>
      <c r="O17" s="26">
        <f t="shared" si="25"/>
        <v>52312</v>
      </c>
      <c r="P17" s="26">
        <f>P16</f>
        <v>530800014</v>
      </c>
    </row>
    <row r="18" spans="1:16" ht="16.5" customHeight="1" x14ac:dyDescent="0.3">
      <c r="A18" s="21" t="b">
        <v>1</v>
      </c>
      <c r="B18" s="22" t="str">
        <f t="shared" si="19"/>
        <v>업적 - 수호자 레벨 달성 Lv.30</v>
      </c>
      <c r="C18" s="21">
        <f t="shared" si="22"/>
        <v>904211003</v>
      </c>
      <c r="D18" s="21">
        <f t="shared" si="23"/>
        <v>904211002</v>
      </c>
      <c r="E18" s="21">
        <f t="shared" si="20"/>
        <v>904211004</v>
      </c>
      <c r="F18" s="26">
        <v>0</v>
      </c>
      <c r="G18" s="21">
        <f t="shared" ref="G18:I33" si="26">G17</f>
        <v>4</v>
      </c>
      <c r="H18" s="21">
        <f t="shared" si="24"/>
        <v>2</v>
      </c>
      <c r="I18" s="21">
        <f t="shared" si="24"/>
        <v>1</v>
      </c>
      <c r="J18" s="21">
        <v>30</v>
      </c>
      <c r="K18" s="21" t="str">
        <f t="shared" ref="K18:K59" si="27">K17</f>
        <v>160001002</v>
      </c>
      <c r="L18" s="21">
        <f t="shared" ref="L18:L58" si="28">L17</f>
        <v>120</v>
      </c>
      <c r="M18" s="26" t="s">
        <v>20</v>
      </c>
      <c r="N18" s="26">
        <f t="shared" ref="N18:O18" si="29">N17+1</f>
        <v>51313</v>
      </c>
      <c r="O18" s="26">
        <f t="shared" si="29"/>
        <v>52313</v>
      </c>
      <c r="P18" s="26">
        <f t="shared" ref="P18:P59" si="30">P17</f>
        <v>530800014</v>
      </c>
    </row>
    <row r="19" spans="1:16" ht="16.5" customHeight="1" x14ac:dyDescent="0.3">
      <c r="A19" s="21" t="b">
        <v>1</v>
      </c>
      <c r="B19" s="22" t="str">
        <f t="shared" si="19"/>
        <v>업적 - 수호자 레벨 달성 Lv.50</v>
      </c>
      <c r="C19" s="21">
        <f t="shared" si="22"/>
        <v>904211004</v>
      </c>
      <c r="D19" s="21">
        <f t="shared" si="23"/>
        <v>904211003</v>
      </c>
      <c r="E19" s="21">
        <f t="shared" si="20"/>
        <v>904211005</v>
      </c>
      <c r="F19" s="26">
        <v>0</v>
      </c>
      <c r="G19" s="21">
        <f t="shared" si="26"/>
        <v>4</v>
      </c>
      <c r="H19" s="21">
        <f t="shared" si="24"/>
        <v>2</v>
      </c>
      <c r="I19" s="21">
        <f t="shared" si="24"/>
        <v>1</v>
      </c>
      <c r="J19" s="21">
        <v>50</v>
      </c>
      <c r="K19" s="21" t="str">
        <f t="shared" si="27"/>
        <v>160001002</v>
      </c>
      <c r="L19" s="21">
        <f t="shared" si="28"/>
        <v>120</v>
      </c>
      <c r="M19" s="26" t="s">
        <v>20</v>
      </c>
      <c r="N19" s="26">
        <f t="shared" ref="N19:O19" si="31">N18+1</f>
        <v>51314</v>
      </c>
      <c r="O19" s="26">
        <f t="shared" si="31"/>
        <v>52314</v>
      </c>
      <c r="P19" s="26">
        <f t="shared" si="30"/>
        <v>530800014</v>
      </c>
    </row>
    <row r="20" spans="1:16" ht="16.5" customHeight="1" x14ac:dyDescent="0.3">
      <c r="A20" s="21" t="b">
        <v>1</v>
      </c>
      <c r="B20" s="22" t="str">
        <f t="shared" si="19"/>
        <v>업적 - 수호자 레벨 달성 Lv.75</v>
      </c>
      <c r="C20" s="21">
        <f t="shared" si="22"/>
        <v>904211005</v>
      </c>
      <c r="D20" s="21">
        <f t="shared" si="23"/>
        <v>904211004</v>
      </c>
      <c r="E20" s="21">
        <f t="shared" si="20"/>
        <v>904211006</v>
      </c>
      <c r="F20" s="26">
        <v>0</v>
      </c>
      <c r="G20" s="21">
        <f t="shared" si="26"/>
        <v>4</v>
      </c>
      <c r="H20" s="21">
        <f t="shared" si="24"/>
        <v>2</v>
      </c>
      <c r="I20" s="21">
        <f t="shared" si="24"/>
        <v>1</v>
      </c>
      <c r="J20" s="21">
        <v>75</v>
      </c>
      <c r="K20" s="21" t="str">
        <f t="shared" si="27"/>
        <v>160001002</v>
      </c>
      <c r="L20" s="21">
        <f t="shared" si="28"/>
        <v>120</v>
      </c>
      <c r="M20" s="26" t="s">
        <v>20</v>
      </c>
      <c r="N20" s="26">
        <f t="shared" ref="N20:O20" si="32">N19+1</f>
        <v>51315</v>
      </c>
      <c r="O20" s="26">
        <f t="shared" si="32"/>
        <v>52315</v>
      </c>
      <c r="P20" s="26">
        <f t="shared" si="30"/>
        <v>530800014</v>
      </c>
    </row>
    <row r="21" spans="1:16" ht="16.5" customHeight="1" x14ac:dyDescent="0.3">
      <c r="A21" s="21" t="b">
        <v>1</v>
      </c>
      <c r="B21" s="22" t="str">
        <f t="shared" si="19"/>
        <v>업적 - 수호자 레벨 달성 Lv.100</v>
      </c>
      <c r="C21" s="21">
        <f t="shared" si="22"/>
        <v>904211006</v>
      </c>
      <c r="D21" s="21">
        <f t="shared" si="23"/>
        <v>904211005</v>
      </c>
      <c r="E21" s="21">
        <f t="shared" si="20"/>
        <v>904211007</v>
      </c>
      <c r="F21" s="26">
        <v>0</v>
      </c>
      <c r="G21" s="21">
        <f t="shared" si="26"/>
        <v>4</v>
      </c>
      <c r="H21" s="21">
        <f t="shared" si="24"/>
        <v>2</v>
      </c>
      <c r="I21" s="21">
        <f t="shared" si="24"/>
        <v>1</v>
      </c>
      <c r="J21" s="21">
        <v>100</v>
      </c>
      <c r="K21" s="21" t="str">
        <f t="shared" si="27"/>
        <v>160001002</v>
      </c>
      <c r="L21" s="20">
        <v>150</v>
      </c>
      <c r="M21" s="26" t="s">
        <v>20</v>
      </c>
      <c r="N21" s="26">
        <f t="shared" ref="N21:O21" si="33">N20+1</f>
        <v>51316</v>
      </c>
      <c r="O21" s="26">
        <f t="shared" si="33"/>
        <v>52316</v>
      </c>
      <c r="P21" s="26">
        <f t="shared" si="30"/>
        <v>530800014</v>
      </c>
    </row>
    <row r="22" spans="1:16" ht="16.5" customHeight="1" x14ac:dyDescent="0.3">
      <c r="A22" s="21" t="b">
        <v>1</v>
      </c>
      <c r="B22" s="22" t="str">
        <f t="shared" si="19"/>
        <v>업적 - 수호자 레벨 달성 Lv.150</v>
      </c>
      <c r="C22" s="21">
        <f t="shared" si="22"/>
        <v>904211007</v>
      </c>
      <c r="D22" s="21">
        <f t="shared" si="23"/>
        <v>904211006</v>
      </c>
      <c r="E22" s="21">
        <f t="shared" si="20"/>
        <v>904211008</v>
      </c>
      <c r="F22" s="26">
        <v>0</v>
      </c>
      <c r="G22" s="21">
        <f t="shared" si="26"/>
        <v>4</v>
      </c>
      <c r="H22" s="21">
        <f t="shared" si="24"/>
        <v>2</v>
      </c>
      <c r="I22" s="21">
        <f t="shared" si="24"/>
        <v>1</v>
      </c>
      <c r="J22" s="21">
        <f>J21+50</f>
        <v>150</v>
      </c>
      <c r="K22" s="21" t="str">
        <f t="shared" si="27"/>
        <v>160001002</v>
      </c>
      <c r="L22" s="21">
        <f t="shared" si="28"/>
        <v>150</v>
      </c>
      <c r="M22" s="26" t="s">
        <v>20</v>
      </c>
      <c r="N22" s="26">
        <f t="shared" ref="N22:O22" si="34">N21+1</f>
        <v>51317</v>
      </c>
      <c r="O22" s="26">
        <f t="shared" si="34"/>
        <v>52317</v>
      </c>
      <c r="P22" s="26">
        <f t="shared" si="30"/>
        <v>530800014</v>
      </c>
    </row>
    <row r="23" spans="1:16" ht="16.5" customHeight="1" x14ac:dyDescent="0.3">
      <c r="A23" s="21" t="b">
        <v>1</v>
      </c>
      <c r="B23" s="22" t="str">
        <f t="shared" si="19"/>
        <v>업적 - 수호자 레벨 달성 Lv.200</v>
      </c>
      <c r="C23" s="21">
        <f t="shared" si="22"/>
        <v>904211008</v>
      </c>
      <c r="D23" s="21">
        <f t="shared" si="23"/>
        <v>904211007</v>
      </c>
      <c r="E23" s="21">
        <f t="shared" si="20"/>
        <v>904211009</v>
      </c>
      <c r="F23" s="26">
        <v>0</v>
      </c>
      <c r="G23" s="21">
        <f t="shared" si="26"/>
        <v>4</v>
      </c>
      <c r="H23" s="21">
        <f t="shared" si="24"/>
        <v>2</v>
      </c>
      <c r="I23" s="21">
        <f t="shared" si="24"/>
        <v>1</v>
      </c>
      <c r="J23" s="21">
        <f t="shared" ref="J23:J59" si="35">J22+50</f>
        <v>200</v>
      </c>
      <c r="K23" s="21" t="str">
        <f t="shared" si="27"/>
        <v>160001002</v>
      </c>
      <c r="L23" s="21">
        <f t="shared" si="28"/>
        <v>150</v>
      </c>
      <c r="M23" s="26" t="s">
        <v>20</v>
      </c>
      <c r="N23" s="26">
        <f t="shared" ref="N23:O23" si="36">N22+1</f>
        <v>51318</v>
      </c>
      <c r="O23" s="26">
        <f t="shared" si="36"/>
        <v>52318</v>
      </c>
      <c r="P23" s="26">
        <f t="shared" si="30"/>
        <v>530800014</v>
      </c>
    </row>
    <row r="24" spans="1:16" ht="16.5" customHeight="1" x14ac:dyDescent="0.3">
      <c r="A24" s="21" t="b">
        <v>1</v>
      </c>
      <c r="B24" s="22" t="str">
        <f t="shared" si="19"/>
        <v>업적 - 수호자 레벨 달성 Lv.250</v>
      </c>
      <c r="C24" s="21">
        <f t="shared" si="22"/>
        <v>904211009</v>
      </c>
      <c r="D24" s="21">
        <f t="shared" si="23"/>
        <v>904211008</v>
      </c>
      <c r="E24" s="21">
        <f t="shared" si="20"/>
        <v>904211010</v>
      </c>
      <c r="F24" s="26">
        <v>0</v>
      </c>
      <c r="G24" s="21">
        <f t="shared" si="26"/>
        <v>4</v>
      </c>
      <c r="H24" s="21">
        <f t="shared" si="24"/>
        <v>2</v>
      </c>
      <c r="I24" s="21">
        <f t="shared" si="24"/>
        <v>1</v>
      </c>
      <c r="J24" s="21">
        <f t="shared" si="35"/>
        <v>250</v>
      </c>
      <c r="K24" s="21" t="str">
        <f t="shared" si="27"/>
        <v>160001002</v>
      </c>
      <c r="L24" s="21">
        <f t="shared" si="28"/>
        <v>150</v>
      </c>
      <c r="M24" s="26" t="s">
        <v>20</v>
      </c>
      <c r="N24" s="26">
        <f t="shared" ref="N24:O24" si="37">N23+1</f>
        <v>51319</v>
      </c>
      <c r="O24" s="26">
        <f t="shared" si="37"/>
        <v>52319</v>
      </c>
      <c r="P24" s="26">
        <f t="shared" si="30"/>
        <v>530800014</v>
      </c>
    </row>
    <row r="25" spans="1:16" ht="16.5" customHeight="1" x14ac:dyDescent="0.3">
      <c r="A25" s="21" t="b">
        <v>1</v>
      </c>
      <c r="B25" s="22" t="str">
        <f t="shared" si="19"/>
        <v>업적 - 수호자 레벨 달성 Lv.300</v>
      </c>
      <c r="C25" s="21">
        <f t="shared" si="22"/>
        <v>904211010</v>
      </c>
      <c r="D25" s="21">
        <f t="shared" si="23"/>
        <v>904211009</v>
      </c>
      <c r="E25" s="21">
        <f t="shared" si="20"/>
        <v>904211011</v>
      </c>
      <c r="F25" s="26">
        <v>0</v>
      </c>
      <c r="G25" s="21">
        <f t="shared" si="26"/>
        <v>4</v>
      </c>
      <c r="H25" s="21">
        <f t="shared" si="24"/>
        <v>2</v>
      </c>
      <c r="I25" s="21">
        <f t="shared" si="24"/>
        <v>1</v>
      </c>
      <c r="J25" s="21">
        <f t="shared" si="35"/>
        <v>300</v>
      </c>
      <c r="K25" s="21" t="str">
        <f t="shared" si="27"/>
        <v>160001002</v>
      </c>
      <c r="L25" s="21">
        <f t="shared" si="28"/>
        <v>150</v>
      </c>
      <c r="M25" s="26" t="s">
        <v>20</v>
      </c>
      <c r="N25" s="26">
        <f t="shared" ref="N25:O25" si="38">N24+1</f>
        <v>51320</v>
      </c>
      <c r="O25" s="26">
        <f t="shared" si="38"/>
        <v>52320</v>
      </c>
      <c r="P25" s="26">
        <f t="shared" si="30"/>
        <v>530800014</v>
      </c>
    </row>
    <row r="26" spans="1:16" ht="16.5" customHeight="1" x14ac:dyDescent="0.3">
      <c r="A26" s="21" t="b">
        <v>1</v>
      </c>
      <c r="B26" s="22" t="str">
        <f>"업적 - 수호자 레벨 달성 " &amp; "Lv." &amp; J26</f>
        <v>업적 - 수호자 레벨 달성 Lv.350</v>
      </c>
      <c r="C26" s="21">
        <f t="shared" si="22"/>
        <v>904211011</v>
      </c>
      <c r="D26" s="21">
        <f t="shared" si="23"/>
        <v>904211010</v>
      </c>
      <c r="E26" s="21">
        <f t="shared" si="20"/>
        <v>904211012</v>
      </c>
      <c r="F26" s="26">
        <v>0</v>
      </c>
      <c r="G26" s="21">
        <f t="shared" si="26"/>
        <v>4</v>
      </c>
      <c r="H26" s="21">
        <f t="shared" si="24"/>
        <v>2</v>
      </c>
      <c r="I26" s="21">
        <f t="shared" si="24"/>
        <v>1</v>
      </c>
      <c r="J26" s="21">
        <f t="shared" si="35"/>
        <v>350</v>
      </c>
      <c r="K26" s="21" t="str">
        <f t="shared" si="27"/>
        <v>160001002</v>
      </c>
      <c r="L26" s="21">
        <f t="shared" si="28"/>
        <v>150</v>
      </c>
      <c r="M26" s="26" t="s">
        <v>20</v>
      </c>
      <c r="N26" s="26">
        <f t="shared" ref="N26:O26" si="39">N25+1</f>
        <v>51321</v>
      </c>
      <c r="O26" s="26">
        <f t="shared" si="39"/>
        <v>52321</v>
      </c>
      <c r="P26" s="26">
        <f t="shared" si="30"/>
        <v>530800014</v>
      </c>
    </row>
    <row r="27" spans="1:16" ht="16.5" customHeight="1" x14ac:dyDescent="0.3">
      <c r="A27" s="21" t="b">
        <v>1</v>
      </c>
      <c r="B27" s="22" t="str">
        <f t="shared" si="19"/>
        <v>업적 - 수호자 레벨 달성 Lv.400</v>
      </c>
      <c r="C27" s="21">
        <f t="shared" si="22"/>
        <v>904211012</v>
      </c>
      <c r="D27" s="21">
        <f t="shared" si="23"/>
        <v>904211011</v>
      </c>
      <c r="E27" s="21">
        <f t="shared" si="20"/>
        <v>904211013</v>
      </c>
      <c r="F27" s="26">
        <v>0</v>
      </c>
      <c r="G27" s="21">
        <f t="shared" si="26"/>
        <v>4</v>
      </c>
      <c r="H27" s="21">
        <f t="shared" si="24"/>
        <v>2</v>
      </c>
      <c r="I27" s="21">
        <f t="shared" si="24"/>
        <v>1</v>
      </c>
      <c r="J27" s="21">
        <f t="shared" si="35"/>
        <v>400</v>
      </c>
      <c r="K27" s="21" t="str">
        <f t="shared" si="27"/>
        <v>160001002</v>
      </c>
      <c r="L27" s="21">
        <f t="shared" si="28"/>
        <v>150</v>
      </c>
      <c r="M27" s="26" t="s">
        <v>20</v>
      </c>
      <c r="N27" s="26">
        <f t="shared" ref="N27:O27" si="40">N26+1</f>
        <v>51322</v>
      </c>
      <c r="O27" s="26">
        <f t="shared" si="40"/>
        <v>52322</v>
      </c>
      <c r="P27" s="26">
        <f t="shared" si="30"/>
        <v>530800014</v>
      </c>
    </row>
    <row r="28" spans="1:16" ht="16.5" customHeight="1" x14ac:dyDescent="0.3">
      <c r="A28" s="21" t="b">
        <v>1</v>
      </c>
      <c r="B28" s="22" t="str">
        <f t="shared" si="19"/>
        <v>업적 - 수호자 레벨 달성 Lv.450</v>
      </c>
      <c r="C28" s="21">
        <f t="shared" si="22"/>
        <v>904211013</v>
      </c>
      <c r="D28" s="21">
        <f t="shared" si="23"/>
        <v>904211012</v>
      </c>
      <c r="E28" s="21">
        <f t="shared" si="20"/>
        <v>904211014</v>
      </c>
      <c r="F28" s="26">
        <v>0</v>
      </c>
      <c r="G28" s="21">
        <f t="shared" si="26"/>
        <v>4</v>
      </c>
      <c r="H28" s="21">
        <f t="shared" si="24"/>
        <v>2</v>
      </c>
      <c r="I28" s="21">
        <f t="shared" si="24"/>
        <v>1</v>
      </c>
      <c r="J28" s="21">
        <f t="shared" si="35"/>
        <v>450</v>
      </c>
      <c r="K28" s="21" t="str">
        <f t="shared" si="27"/>
        <v>160001002</v>
      </c>
      <c r="L28" s="21">
        <f t="shared" si="28"/>
        <v>150</v>
      </c>
      <c r="M28" s="26" t="s">
        <v>20</v>
      </c>
      <c r="N28" s="26">
        <f t="shared" ref="N28:O28" si="41">N27+1</f>
        <v>51323</v>
      </c>
      <c r="O28" s="26">
        <f t="shared" si="41"/>
        <v>52323</v>
      </c>
      <c r="P28" s="26">
        <f t="shared" si="30"/>
        <v>530800014</v>
      </c>
    </row>
    <row r="29" spans="1:16" ht="16.5" customHeight="1" x14ac:dyDescent="0.3">
      <c r="A29" s="21" t="b">
        <v>1</v>
      </c>
      <c r="B29" s="22" t="str">
        <f t="shared" si="19"/>
        <v>업적 - 수호자 레벨 달성 Lv.500</v>
      </c>
      <c r="C29" s="21">
        <f t="shared" si="22"/>
        <v>904211014</v>
      </c>
      <c r="D29" s="21">
        <f t="shared" si="23"/>
        <v>904211013</v>
      </c>
      <c r="E29" s="21">
        <f t="shared" si="20"/>
        <v>904211015</v>
      </c>
      <c r="F29" s="26">
        <v>0</v>
      </c>
      <c r="G29" s="21">
        <f t="shared" si="26"/>
        <v>4</v>
      </c>
      <c r="H29" s="21">
        <f t="shared" si="24"/>
        <v>2</v>
      </c>
      <c r="I29" s="21">
        <f t="shared" si="24"/>
        <v>1</v>
      </c>
      <c r="J29" s="21">
        <f t="shared" si="35"/>
        <v>500</v>
      </c>
      <c r="K29" s="21" t="str">
        <f t="shared" si="27"/>
        <v>160001002</v>
      </c>
      <c r="L29" s="20">
        <v>200</v>
      </c>
      <c r="M29" s="26" t="s">
        <v>20</v>
      </c>
      <c r="N29" s="26">
        <f t="shared" ref="N29:O29" si="42">N28+1</f>
        <v>51324</v>
      </c>
      <c r="O29" s="26">
        <f t="shared" si="42"/>
        <v>52324</v>
      </c>
      <c r="P29" s="26">
        <f t="shared" si="30"/>
        <v>530800014</v>
      </c>
    </row>
    <row r="30" spans="1:16" ht="16.5" customHeight="1" x14ac:dyDescent="0.3">
      <c r="A30" s="21" t="b">
        <v>1</v>
      </c>
      <c r="B30" s="22" t="str">
        <f t="shared" si="19"/>
        <v>업적 - 수호자 레벨 달성 Lv.550</v>
      </c>
      <c r="C30" s="21">
        <f t="shared" si="22"/>
        <v>904211015</v>
      </c>
      <c r="D30" s="21">
        <f t="shared" si="23"/>
        <v>904211014</v>
      </c>
      <c r="E30" s="21">
        <f t="shared" si="20"/>
        <v>904211016</v>
      </c>
      <c r="F30" s="26">
        <v>0</v>
      </c>
      <c r="G30" s="21">
        <f t="shared" si="26"/>
        <v>4</v>
      </c>
      <c r="H30" s="21">
        <f t="shared" si="24"/>
        <v>2</v>
      </c>
      <c r="I30" s="21">
        <f t="shared" si="24"/>
        <v>1</v>
      </c>
      <c r="J30" s="21">
        <f t="shared" si="35"/>
        <v>550</v>
      </c>
      <c r="K30" s="21" t="str">
        <f t="shared" si="27"/>
        <v>160001002</v>
      </c>
      <c r="L30" s="21">
        <f t="shared" si="28"/>
        <v>200</v>
      </c>
      <c r="M30" s="26" t="s">
        <v>20</v>
      </c>
      <c r="N30" s="26">
        <f t="shared" ref="N30:O30" si="43">N29+1</f>
        <v>51325</v>
      </c>
      <c r="O30" s="26">
        <f t="shared" si="43"/>
        <v>52325</v>
      </c>
      <c r="P30" s="26">
        <f t="shared" si="30"/>
        <v>530800014</v>
      </c>
    </row>
    <row r="31" spans="1:16" ht="16.5" customHeight="1" x14ac:dyDescent="0.3">
      <c r="A31" s="21" t="b">
        <v>1</v>
      </c>
      <c r="B31" s="22" t="str">
        <f t="shared" si="19"/>
        <v>업적 - 수호자 레벨 달성 Lv.600</v>
      </c>
      <c r="C31" s="21">
        <f t="shared" si="22"/>
        <v>904211016</v>
      </c>
      <c r="D31" s="21">
        <f t="shared" si="23"/>
        <v>904211015</v>
      </c>
      <c r="E31" s="21">
        <f t="shared" si="20"/>
        <v>904211017</v>
      </c>
      <c r="F31" s="26">
        <v>0</v>
      </c>
      <c r="G31" s="21">
        <f t="shared" si="26"/>
        <v>4</v>
      </c>
      <c r="H31" s="21">
        <f t="shared" si="24"/>
        <v>2</v>
      </c>
      <c r="I31" s="21">
        <f t="shared" si="24"/>
        <v>1</v>
      </c>
      <c r="J31" s="21">
        <f t="shared" si="35"/>
        <v>600</v>
      </c>
      <c r="K31" s="21" t="str">
        <f t="shared" si="27"/>
        <v>160001002</v>
      </c>
      <c r="L31" s="21">
        <f t="shared" si="28"/>
        <v>200</v>
      </c>
      <c r="M31" s="26" t="s">
        <v>20</v>
      </c>
      <c r="N31" s="26">
        <f t="shared" ref="N31:O31" si="44">N30+1</f>
        <v>51326</v>
      </c>
      <c r="O31" s="26">
        <f t="shared" si="44"/>
        <v>52326</v>
      </c>
      <c r="P31" s="26">
        <f t="shared" si="30"/>
        <v>530800014</v>
      </c>
    </row>
    <row r="32" spans="1:16" ht="16.5" customHeight="1" x14ac:dyDescent="0.3">
      <c r="A32" s="21" t="b">
        <v>1</v>
      </c>
      <c r="B32" s="22" t="str">
        <f t="shared" si="19"/>
        <v>업적 - 수호자 레벨 달성 Lv.650</v>
      </c>
      <c r="C32" s="21">
        <f t="shared" si="22"/>
        <v>904211017</v>
      </c>
      <c r="D32" s="21">
        <f t="shared" si="23"/>
        <v>904211016</v>
      </c>
      <c r="E32" s="21">
        <f t="shared" si="20"/>
        <v>904211018</v>
      </c>
      <c r="F32" s="26">
        <v>0</v>
      </c>
      <c r="G32" s="21">
        <f t="shared" si="26"/>
        <v>4</v>
      </c>
      <c r="H32" s="21">
        <f t="shared" si="24"/>
        <v>2</v>
      </c>
      <c r="I32" s="21">
        <f t="shared" si="24"/>
        <v>1</v>
      </c>
      <c r="J32" s="21">
        <f t="shared" si="35"/>
        <v>650</v>
      </c>
      <c r="K32" s="21" t="str">
        <f t="shared" si="27"/>
        <v>160001002</v>
      </c>
      <c r="L32" s="21">
        <f t="shared" si="28"/>
        <v>200</v>
      </c>
      <c r="M32" s="26" t="s">
        <v>20</v>
      </c>
      <c r="N32" s="26">
        <f t="shared" ref="N32:O32" si="45">N31+1</f>
        <v>51327</v>
      </c>
      <c r="O32" s="26">
        <f t="shared" si="45"/>
        <v>52327</v>
      </c>
      <c r="P32" s="26">
        <f t="shared" si="30"/>
        <v>530800014</v>
      </c>
    </row>
    <row r="33" spans="1:16" ht="16.5" customHeight="1" x14ac:dyDescent="0.3">
      <c r="A33" s="21" t="b">
        <v>1</v>
      </c>
      <c r="B33" s="22" t="str">
        <f t="shared" si="19"/>
        <v>업적 - 수호자 레벨 달성 Lv.700</v>
      </c>
      <c r="C33" s="21">
        <f t="shared" si="22"/>
        <v>904211018</v>
      </c>
      <c r="D33" s="21">
        <f t="shared" si="23"/>
        <v>904211017</v>
      </c>
      <c r="E33" s="21">
        <f t="shared" si="20"/>
        <v>904211019</v>
      </c>
      <c r="F33" s="26">
        <v>0</v>
      </c>
      <c r="G33" s="21">
        <f t="shared" si="26"/>
        <v>4</v>
      </c>
      <c r="H33" s="21">
        <f t="shared" si="26"/>
        <v>2</v>
      </c>
      <c r="I33" s="21">
        <f t="shared" si="26"/>
        <v>1</v>
      </c>
      <c r="J33" s="21">
        <f t="shared" si="35"/>
        <v>700</v>
      </c>
      <c r="K33" s="21" t="str">
        <f t="shared" si="27"/>
        <v>160001002</v>
      </c>
      <c r="L33" s="21">
        <f t="shared" si="28"/>
        <v>200</v>
      </c>
      <c r="M33" s="26" t="s">
        <v>20</v>
      </c>
      <c r="N33" s="26">
        <f t="shared" ref="N33:O33" si="46">N32+1</f>
        <v>51328</v>
      </c>
      <c r="O33" s="26">
        <f t="shared" si="46"/>
        <v>52328</v>
      </c>
      <c r="P33" s="26">
        <f t="shared" si="30"/>
        <v>530800014</v>
      </c>
    </row>
    <row r="34" spans="1:16" ht="16.5" customHeight="1" x14ac:dyDescent="0.3">
      <c r="A34" s="21" t="b">
        <v>1</v>
      </c>
      <c r="B34" s="22" t="str">
        <f t="shared" si="19"/>
        <v>업적 - 수호자 레벨 달성 Lv.750</v>
      </c>
      <c r="C34" s="21">
        <f t="shared" si="22"/>
        <v>904211019</v>
      </c>
      <c r="D34" s="21">
        <f t="shared" si="23"/>
        <v>904211018</v>
      </c>
      <c r="E34" s="21">
        <f t="shared" si="20"/>
        <v>904211020</v>
      </c>
      <c r="F34" s="26">
        <v>0</v>
      </c>
      <c r="G34" s="21">
        <f t="shared" ref="G34:I49" si="47">G33</f>
        <v>4</v>
      </c>
      <c r="H34" s="21">
        <f t="shared" si="47"/>
        <v>2</v>
      </c>
      <c r="I34" s="21">
        <f t="shared" si="47"/>
        <v>1</v>
      </c>
      <c r="J34" s="21">
        <f t="shared" si="35"/>
        <v>750</v>
      </c>
      <c r="K34" s="21" t="str">
        <f t="shared" si="27"/>
        <v>160001002</v>
      </c>
      <c r="L34" s="21">
        <f t="shared" si="28"/>
        <v>200</v>
      </c>
      <c r="M34" s="26" t="s">
        <v>20</v>
      </c>
      <c r="N34" s="26">
        <f t="shared" ref="N34:O34" si="48">N33+1</f>
        <v>51329</v>
      </c>
      <c r="O34" s="26">
        <f t="shared" si="48"/>
        <v>52329</v>
      </c>
      <c r="P34" s="26">
        <f t="shared" si="30"/>
        <v>530800014</v>
      </c>
    </row>
    <row r="35" spans="1:16" ht="16.5" customHeight="1" x14ac:dyDescent="0.3">
      <c r="A35" s="21" t="b">
        <v>1</v>
      </c>
      <c r="B35" s="22" t="str">
        <f t="shared" si="19"/>
        <v>업적 - 수호자 레벨 달성 Lv.800</v>
      </c>
      <c r="C35" s="21">
        <f t="shared" si="22"/>
        <v>904211020</v>
      </c>
      <c r="D35" s="21">
        <f t="shared" si="23"/>
        <v>904211019</v>
      </c>
      <c r="E35" s="21">
        <f t="shared" si="20"/>
        <v>904211021</v>
      </c>
      <c r="F35" s="26">
        <v>0</v>
      </c>
      <c r="G35" s="21">
        <f t="shared" si="47"/>
        <v>4</v>
      </c>
      <c r="H35" s="21">
        <f t="shared" si="47"/>
        <v>2</v>
      </c>
      <c r="I35" s="21">
        <f t="shared" si="47"/>
        <v>1</v>
      </c>
      <c r="J35" s="21">
        <f t="shared" si="35"/>
        <v>800</v>
      </c>
      <c r="K35" s="21" t="str">
        <f t="shared" si="27"/>
        <v>160001002</v>
      </c>
      <c r="L35" s="21">
        <f t="shared" si="28"/>
        <v>200</v>
      </c>
      <c r="M35" s="26" t="s">
        <v>20</v>
      </c>
      <c r="N35" s="26">
        <f t="shared" ref="N35:O35" si="49">N34+1</f>
        <v>51330</v>
      </c>
      <c r="O35" s="26">
        <f t="shared" si="49"/>
        <v>52330</v>
      </c>
      <c r="P35" s="26">
        <f t="shared" si="30"/>
        <v>530800014</v>
      </c>
    </row>
    <row r="36" spans="1:16" ht="16.5" customHeight="1" x14ac:dyDescent="0.3">
      <c r="A36" s="21" t="b">
        <v>1</v>
      </c>
      <c r="B36" s="22" t="str">
        <f t="shared" si="19"/>
        <v>업적 - 수호자 레벨 달성 Lv.850</v>
      </c>
      <c r="C36" s="21">
        <f t="shared" si="22"/>
        <v>904211021</v>
      </c>
      <c r="D36" s="21">
        <f t="shared" si="23"/>
        <v>904211020</v>
      </c>
      <c r="E36" s="21">
        <f t="shared" si="20"/>
        <v>904211022</v>
      </c>
      <c r="F36" s="26">
        <v>0</v>
      </c>
      <c r="G36" s="21">
        <f t="shared" si="47"/>
        <v>4</v>
      </c>
      <c r="H36" s="21">
        <f t="shared" si="47"/>
        <v>2</v>
      </c>
      <c r="I36" s="21">
        <f t="shared" si="47"/>
        <v>1</v>
      </c>
      <c r="J36" s="21">
        <f t="shared" si="35"/>
        <v>850</v>
      </c>
      <c r="K36" s="21" t="str">
        <f t="shared" si="27"/>
        <v>160001002</v>
      </c>
      <c r="L36" s="21">
        <f t="shared" si="28"/>
        <v>200</v>
      </c>
      <c r="M36" s="26" t="s">
        <v>20</v>
      </c>
      <c r="N36" s="26">
        <f t="shared" ref="N36:O36" si="50">N35+1</f>
        <v>51331</v>
      </c>
      <c r="O36" s="26">
        <f t="shared" si="50"/>
        <v>52331</v>
      </c>
      <c r="P36" s="26">
        <f t="shared" si="30"/>
        <v>530800014</v>
      </c>
    </row>
    <row r="37" spans="1:16" ht="16.5" customHeight="1" x14ac:dyDescent="0.3">
      <c r="A37" s="21" t="b">
        <v>1</v>
      </c>
      <c r="B37" s="22" t="str">
        <f t="shared" si="19"/>
        <v>업적 - 수호자 레벨 달성 Lv.900</v>
      </c>
      <c r="C37" s="21">
        <f t="shared" si="22"/>
        <v>904211022</v>
      </c>
      <c r="D37" s="21">
        <f t="shared" si="23"/>
        <v>904211021</v>
      </c>
      <c r="E37" s="21">
        <f t="shared" si="20"/>
        <v>904211023</v>
      </c>
      <c r="F37" s="26">
        <v>0</v>
      </c>
      <c r="G37" s="21">
        <f t="shared" si="47"/>
        <v>4</v>
      </c>
      <c r="H37" s="21">
        <f t="shared" si="47"/>
        <v>2</v>
      </c>
      <c r="I37" s="21">
        <f t="shared" si="47"/>
        <v>1</v>
      </c>
      <c r="J37" s="21">
        <f t="shared" si="35"/>
        <v>900</v>
      </c>
      <c r="K37" s="21" t="str">
        <f t="shared" si="27"/>
        <v>160001002</v>
      </c>
      <c r="L37" s="21">
        <f t="shared" si="28"/>
        <v>200</v>
      </c>
      <c r="M37" s="26" t="s">
        <v>20</v>
      </c>
      <c r="N37" s="26">
        <f t="shared" ref="N37:O37" si="51">N36+1</f>
        <v>51332</v>
      </c>
      <c r="O37" s="26">
        <f t="shared" si="51"/>
        <v>52332</v>
      </c>
      <c r="P37" s="26">
        <f t="shared" si="30"/>
        <v>530800014</v>
      </c>
    </row>
    <row r="38" spans="1:16" ht="16.5" customHeight="1" x14ac:dyDescent="0.3">
      <c r="A38" s="21" t="b">
        <v>1</v>
      </c>
      <c r="B38" s="22" t="str">
        <f t="shared" si="19"/>
        <v>업적 - 수호자 레벨 달성 Lv.950</v>
      </c>
      <c r="C38" s="21">
        <f t="shared" si="22"/>
        <v>904211023</v>
      </c>
      <c r="D38" s="21">
        <f t="shared" si="23"/>
        <v>904211022</v>
      </c>
      <c r="E38" s="21">
        <f t="shared" si="20"/>
        <v>904211024</v>
      </c>
      <c r="F38" s="26">
        <v>0</v>
      </c>
      <c r="G38" s="21">
        <f t="shared" si="47"/>
        <v>4</v>
      </c>
      <c r="H38" s="21">
        <f t="shared" si="47"/>
        <v>2</v>
      </c>
      <c r="I38" s="21">
        <f t="shared" si="47"/>
        <v>1</v>
      </c>
      <c r="J38" s="21">
        <f t="shared" si="35"/>
        <v>950</v>
      </c>
      <c r="K38" s="21" t="str">
        <f t="shared" si="27"/>
        <v>160001002</v>
      </c>
      <c r="L38" s="21">
        <f t="shared" si="28"/>
        <v>200</v>
      </c>
      <c r="M38" s="26" t="s">
        <v>20</v>
      </c>
      <c r="N38" s="26">
        <f t="shared" ref="N38:O38" si="52">N37+1</f>
        <v>51333</v>
      </c>
      <c r="O38" s="26">
        <f t="shared" si="52"/>
        <v>52333</v>
      </c>
      <c r="P38" s="26">
        <f t="shared" si="30"/>
        <v>530800014</v>
      </c>
    </row>
    <row r="39" spans="1:16" ht="16.5" customHeight="1" x14ac:dyDescent="0.3">
      <c r="A39" s="21" t="b">
        <v>1</v>
      </c>
      <c r="B39" s="22" t="str">
        <f t="shared" si="19"/>
        <v>업적 - 수호자 레벨 달성 Lv.1000</v>
      </c>
      <c r="C39" s="21">
        <f t="shared" si="22"/>
        <v>904211024</v>
      </c>
      <c r="D39" s="21">
        <f t="shared" si="23"/>
        <v>904211023</v>
      </c>
      <c r="E39" s="21">
        <f t="shared" si="20"/>
        <v>904211025</v>
      </c>
      <c r="F39" s="26">
        <v>0</v>
      </c>
      <c r="G39" s="21">
        <f t="shared" si="47"/>
        <v>4</v>
      </c>
      <c r="H39" s="21">
        <f t="shared" si="47"/>
        <v>2</v>
      </c>
      <c r="I39" s="21">
        <f t="shared" si="47"/>
        <v>1</v>
      </c>
      <c r="J39" s="21">
        <f t="shared" si="35"/>
        <v>1000</v>
      </c>
      <c r="K39" s="21" t="str">
        <f t="shared" si="27"/>
        <v>160001002</v>
      </c>
      <c r="L39" s="20">
        <v>300</v>
      </c>
      <c r="M39" s="26" t="s">
        <v>20</v>
      </c>
      <c r="N39" s="26">
        <f t="shared" ref="N39:O39" si="53">N38+1</f>
        <v>51334</v>
      </c>
      <c r="O39" s="26">
        <f t="shared" si="53"/>
        <v>52334</v>
      </c>
      <c r="P39" s="26">
        <f t="shared" si="30"/>
        <v>530800014</v>
      </c>
    </row>
    <row r="40" spans="1:16" ht="16.5" customHeight="1" x14ac:dyDescent="0.3">
      <c r="A40" s="21" t="b">
        <v>1</v>
      </c>
      <c r="B40" s="22" t="str">
        <f t="shared" si="19"/>
        <v>업적 - 수호자 레벨 달성 Lv.1050</v>
      </c>
      <c r="C40" s="21">
        <f t="shared" si="22"/>
        <v>904211025</v>
      </c>
      <c r="D40" s="21">
        <f t="shared" si="23"/>
        <v>904211024</v>
      </c>
      <c r="E40" s="21">
        <f t="shared" si="20"/>
        <v>904211026</v>
      </c>
      <c r="F40" s="26">
        <v>0</v>
      </c>
      <c r="G40" s="21">
        <f t="shared" si="47"/>
        <v>4</v>
      </c>
      <c r="H40" s="21">
        <f t="shared" si="47"/>
        <v>2</v>
      </c>
      <c r="I40" s="21">
        <f t="shared" si="47"/>
        <v>1</v>
      </c>
      <c r="J40" s="21">
        <f t="shared" si="35"/>
        <v>1050</v>
      </c>
      <c r="K40" s="21" t="str">
        <f t="shared" si="27"/>
        <v>160001002</v>
      </c>
      <c r="L40" s="21">
        <f t="shared" si="28"/>
        <v>300</v>
      </c>
      <c r="M40" s="26" t="s">
        <v>20</v>
      </c>
      <c r="N40" s="26">
        <f t="shared" ref="N40:O40" si="54">N39+1</f>
        <v>51335</v>
      </c>
      <c r="O40" s="26">
        <f t="shared" si="54"/>
        <v>52335</v>
      </c>
      <c r="P40" s="26">
        <f t="shared" si="30"/>
        <v>530800014</v>
      </c>
    </row>
    <row r="41" spans="1:16" ht="16.5" customHeight="1" x14ac:dyDescent="0.3">
      <c r="A41" s="21" t="b">
        <v>1</v>
      </c>
      <c r="B41" s="22" t="str">
        <f t="shared" si="19"/>
        <v>업적 - 수호자 레벨 달성 Lv.1100</v>
      </c>
      <c r="C41" s="21">
        <f t="shared" si="22"/>
        <v>904211026</v>
      </c>
      <c r="D41" s="21">
        <f t="shared" si="23"/>
        <v>904211025</v>
      </c>
      <c r="E41" s="21">
        <f t="shared" si="20"/>
        <v>904211027</v>
      </c>
      <c r="F41" s="26">
        <v>0</v>
      </c>
      <c r="G41" s="21">
        <f t="shared" si="47"/>
        <v>4</v>
      </c>
      <c r="H41" s="21">
        <f t="shared" si="47"/>
        <v>2</v>
      </c>
      <c r="I41" s="21">
        <f t="shared" si="47"/>
        <v>1</v>
      </c>
      <c r="J41" s="21">
        <f t="shared" si="35"/>
        <v>1100</v>
      </c>
      <c r="K41" s="21" t="str">
        <f t="shared" si="27"/>
        <v>160001002</v>
      </c>
      <c r="L41" s="21">
        <f t="shared" si="28"/>
        <v>300</v>
      </c>
      <c r="M41" s="26" t="s">
        <v>20</v>
      </c>
      <c r="N41" s="26">
        <f t="shared" ref="N41:O41" si="55">N40+1</f>
        <v>51336</v>
      </c>
      <c r="O41" s="26">
        <f t="shared" si="55"/>
        <v>52336</v>
      </c>
      <c r="P41" s="26">
        <f t="shared" si="30"/>
        <v>530800014</v>
      </c>
    </row>
    <row r="42" spans="1:16" ht="16.5" customHeight="1" x14ac:dyDescent="0.3">
      <c r="A42" s="21" t="b">
        <v>1</v>
      </c>
      <c r="B42" s="22" t="str">
        <f t="shared" si="19"/>
        <v>업적 - 수호자 레벨 달성 Lv.1150</v>
      </c>
      <c r="C42" s="21">
        <f t="shared" si="22"/>
        <v>904211027</v>
      </c>
      <c r="D42" s="21">
        <f t="shared" si="23"/>
        <v>904211026</v>
      </c>
      <c r="E42" s="21">
        <f t="shared" si="20"/>
        <v>904211028</v>
      </c>
      <c r="F42" s="26">
        <v>0</v>
      </c>
      <c r="G42" s="21">
        <f t="shared" si="47"/>
        <v>4</v>
      </c>
      <c r="H42" s="21">
        <f t="shared" si="47"/>
        <v>2</v>
      </c>
      <c r="I42" s="21">
        <f t="shared" si="47"/>
        <v>1</v>
      </c>
      <c r="J42" s="21">
        <f t="shared" si="35"/>
        <v>1150</v>
      </c>
      <c r="K42" s="21" t="str">
        <f t="shared" si="27"/>
        <v>160001002</v>
      </c>
      <c r="L42" s="21">
        <f t="shared" si="28"/>
        <v>300</v>
      </c>
      <c r="M42" s="26" t="s">
        <v>20</v>
      </c>
      <c r="N42" s="26">
        <f t="shared" ref="N42:O42" si="56">N41+1</f>
        <v>51337</v>
      </c>
      <c r="O42" s="26">
        <f t="shared" si="56"/>
        <v>52337</v>
      </c>
      <c r="P42" s="26">
        <f t="shared" si="30"/>
        <v>530800014</v>
      </c>
    </row>
    <row r="43" spans="1:16" ht="16.5" customHeight="1" x14ac:dyDescent="0.3">
      <c r="A43" s="21" t="b">
        <v>1</v>
      </c>
      <c r="B43" s="22" t="str">
        <f t="shared" si="19"/>
        <v>업적 - 수호자 레벨 달성 Lv.1200</v>
      </c>
      <c r="C43" s="21">
        <f t="shared" si="22"/>
        <v>904211028</v>
      </c>
      <c r="D43" s="21">
        <f t="shared" si="23"/>
        <v>904211027</v>
      </c>
      <c r="E43" s="21">
        <f t="shared" si="20"/>
        <v>904211029</v>
      </c>
      <c r="F43" s="26">
        <v>0</v>
      </c>
      <c r="G43" s="21">
        <f t="shared" si="47"/>
        <v>4</v>
      </c>
      <c r="H43" s="21">
        <f t="shared" si="47"/>
        <v>2</v>
      </c>
      <c r="I43" s="21">
        <f t="shared" si="47"/>
        <v>1</v>
      </c>
      <c r="J43" s="21">
        <f t="shared" si="35"/>
        <v>1200</v>
      </c>
      <c r="K43" s="21" t="str">
        <f t="shared" si="27"/>
        <v>160001002</v>
      </c>
      <c r="L43" s="21">
        <f t="shared" si="28"/>
        <v>300</v>
      </c>
      <c r="M43" s="26" t="s">
        <v>20</v>
      </c>
      <c r="N43" s="26">
        <f t="shared" ref="N43:O43" si="57">N42+1</f>
        <v>51338</v>
      </c>
      <c r="O43" s="26">
        <f t="shared" si="57"/>
        <v>52338</v>
      </c>
      <c r="P43" s="26">
        <f t="shared" si="30"/>
        <v>530800014</v>
      </c>
    </row>
    <row r="44" spans="1:16" ht="16.5" customHeight="1" x14ac:dyDescent="0.3">
      <c r="A44" s="21" t="b">
        <v>1</v>
      </c>
      <c r="B44" s="22" t="str">
        <f t="shared" si="19"/>
        <v>업적 - 수호자 레벨 달성 Lv.1250</v>
      </c>
      <c r="C44" s="21">
        <f t="shared" si="22"/>
        <v>904211029</v>
      </c>
      <c r="D44" s="21">
        <f t="shared" si="23"/>
        <v>904211028</v>
      </c>
      <c r="E44" s="21">
        <f t="shared" si="20"/>
        <v>904211030</v>
      </c>
      <c r="F44" s="26">
        <v>0</v>
      </c>
      <c r="G44" s="21">
        <f t="shared" si="47"/>
        <v>4</v>
      </c>
      <c r="H44" s="21">
        <f t="shared" si="47"/>
        <v>2</v>
      </c>
      <c r="I44" s="21">
        <f t="shared" si="47"/>
        <v>1</v>
      </c>
      <c r="J44" s="21">
        <f t="shared" si="35"/>
        <v>1250</v>
      </c>
      <c r="K44" s="21" t="str">
        <f t="shared" si="27"/>
        <v>160001002</v>
      </c>
      <c r="L44" s="21">
        <f t="shared" si="28"/>
        <v>300</v>
      </c>
      <c r="M44" s="26" t="s">
        <v>20</v>
      </c>
      <c r="N44" s="26">
        <f t="shared" ref="N44:O44" si="58">N43+1</f>
        <v>51339</v>
      </c>
      <c r="O44" s="26">
        <f t="shared" si="58"/>
        <v>52339</v>
      </c>
      <c r="P44" s="26">
        <f t="shared" si="30"/>
        <v>530800014</v>
      </c>
    </row>
    <row r="45" spans="1:16" ht="16.5" customHeight="1" x14ac:dyDescent="0.3">
      <c r="A45" s="21" t="b">
        <v>1</v>
      </c>
      <c r="B45" s="22" t="str">
        <f t="shared" si="19"/>
        <v>업적 - 수호자 레벨 달성 Lv.1300</v>
      </c>
      <c r="C45" s="21">
        <f t="shared" si="22"/>
        <v>904211030</v>
      </c>
      <c r="D45" s="21">
        <f t="shared" si="23"/>
        <v>904211029</v>
      </c>
      <c r="E45" s="21">
        <f t="shared" si="20"/>
        <v>904211031</v>
      </c>
      <c r="F45" s="26">
        <v>0</v>
      </c>
      <c r="G45" s="21">
        <f t="shared" si="47"/>
        <v>4</v>
      </c>
      <c r="H45" s="21">
        <f t="shared" si="47"/>
        <v>2</v>
      </c>
      <c r="I45" s="21">
        <f t="shared" si="47"/>
        <v>1</v>
      </c>
      <c r="J45" s="21">
        <f t="shared" si="35"/>
        <v>1300</v>
      </c>
      <c r="K45" s="21" t="str">
        <f t="shared" si="27"/>
        <v>160001002</v>
      </c>
      <c r="L45" s="21">
        <f t="shared" si="28"/>
        <v>300</v>
      </c>
      <c r="M45" s="26" t="s">
        <v>20</v>
      </c>
      <c r="N45" s="26">
        <f t="shared" ref="N45:O45" si="59">N44+1</f>
        <v>51340</v>
      </c>
      <c r="O45" s="26">
        <f t="shared" si="59"/>
        <v>52340</v>
      </c>
      <c r="P45" s="26">
        <f t="shared" si="30"/>
        <v>530800014</v>
      </c>
    </row>
    <row r="46" spans="1:16" ht="16.5" customHeight="1" x14ac:dyDescent="0.3">
      <c r="A46" s="21" t="b">
        <v>1</v>
      </c>
      <c r="B46" s="22" t="str">
        <f t="shared" si="19"/>
        <v>업적 - 수호자 레벨 달성 Lv.1350</v>
      </c>
      <c r="C46" s="21">
        <f t="shared" si="22"/>
        <v>904211031</v>
      </c>
      <c r="D46" s="21">
        <f t="shared" si="23"/>
        <v>904211030</v>
      </c>
      <c r="E46" s="21">
        <f t="shared" si="20"/>
        <v>904211032</v>
      </c>
      <c r="F46" s="26">
        <v>0</v>
      </c>
      <c r="G46" s="21">
        <f t="shared" si="47"/>
        <v>4</v>
      </c>
      <c r="H46" s="21">
        <f t="shared" si="47"/>
        <v>2</v>
      </c>
      <c r="I46" s="21">
        <f t="shared" si="47"/>
        <v>1</v>
      </c>
      <c r="J46" s="21">
        <f t="shared" si="35"/>
        <v>1350</v>
      </c>
      <c r="K46" s="21" t="str">
        <f t="shared" si="27"/>
        <v>160001002</v>
      </c>
      <c r="L46" s="21">
        <f t="shared" si="28"/>
        <v>300</v>
      </c>
      <c r="M46" s="26" t="s">
        <v>20</v>
      </c>
      <c r="N46" s="26">
        <f t="shared" ref="N46:O46" si="60">N45+1</f>
        <v>51341</v>
      </c>
      <c r="O46" s="26">
        <f t="shared" si="60"/>
        <v>52341</v>
      </c>
      <c r="P46" s="26">
        <f t="shared" si="30"/>
        <v>530800014</v>
      </c>
    </row>
    <row r="47" spans="1:16" ht="16.5" customHeight="1" x14ac:dyDescent="0.3">
      <c r="A47" s="21" t="b">
        <v>1</v>
      </c>
      <c r="B47" s="22" t="str">
        <f t="shared" si="19"/>
        <v>업적 - 수호자 레벨 달성 Lv.1400</v>
      </c>
      <c r="C47" s="21">
        <f t="shared" si="22"/>
        <v>904211032</v>
      </c>
      <c r="D47" s="21">
        <f t="shared" si="23"/>
        <v>904211031</v>
      </c>
      <c r="E47" s="21">
        <f t="shared" si="20"/>
        <v>904211033</v>
      </c>
      <c r="F47" s="26">
        <v>0</v>
      </c>
      <c r="G47" s="21">
        <f t="shared" si="47"/>
        <v>4</v>
      </c>
      <c r="H47" s="21">
        <f t="shared" si="47"/>
        <v>2</v>
      </c>
      <c r="I47" s="21">
        <f t="shared" si="47"/>
        <v>1</v>
      </c>
      <c r="J47" s="21">
        <f t="shared" si="35"/>
        <v>1400</v>
      </c>
      <c r="K47" s="21" t="str">
        <f t="shared" si="27"/>
        <v>160001002</v>
      </c>
      <c r="L47" s="21">
        <f t="shared" si="28"/>
        <v>300</v>
      </c>
      <c r="M47" s="26" t="s">
        <v>20</v>
      </c>
      <c r="N47" s="26">
        <f t="shared" ref="N47:O47" si="61">N46+1</f>
        <v>51342</v>
      </c>
      <c r="O47" s="26">
        <f t="shared" si="61"/>
        <v>52342</v>
      </c>
      <c r="P47" s="26">
        <f t="shared" si="30"/>
        <v>530800014</v>
      </c>
    </row>
    <row r="48" spans="1:16" ht="16.5" customHeight="1" x14ac:dyDescent="0.3">
      <c r="A48" s="21" t="b">
        <v>1</v>
      </c>
      <c r="B48" s="22" t="str">
        <f t="shared" si="19"/>
        <v>업적 - 수호자 레벨 달성 Lv.1450</v>
      </c>
      <c r="C48" s="21">
        <f t="shared" si="22"/>
        <v>904211033</v>
      </c>
      <c r="D48" s="21">
        <f t="shared" si="23"/>
        <v>904211032</v>
      </c>
      <c r="E48" s="21">
        <f t="shared" si="20"/>
        <v>904211034</v>
      </c>
      <c r="F48" s="26">
        <v>0</v>
      </c>
      <c r="G48" s="21">
        <f t="shared" si="47"/>
        <v>4</v>
      </c>
      <c r="H48" s="21">
        <f t="shared" si="47"/>
        <v>2</v>
      </c>
      <c r="I48" s="21">
        <f t="shared" si="47"/>
        <v>1</v>
      </c>
      <c r="J48" s="21">
        <f t="shared" si="35"/>
        <v>1450</v>
      </c>
      <c r="K48" s="21" t="str">
        <f t="shared" si="27"/>
        <v>160001002</v>
      </c>
      <c r="L48" s="21">
        <f t="shared" si="28"/>
        <v>300</v>
      </c>
      <c r="M48" s="26" t="s">
        <v>20</v>
      </c>
      <c r="N48" s="26">
        <f t="shared" ref="N48:O48" si="62">N47+1</f>
        <v>51343</v>
      </c>
      <c r="O48" s="26">
        <f t="shared" si="62"/>
        <v>52343</v>
      </c>
      <c r="P48" s="26">
        <f t="shared" si="30"/>
        <v>530800014</v>
      </c>
    </row>
    <row r="49" spans="1:16" ht="16.5" customHeight="1" x14ac:dyDescent="0.3">
      <c r="A49" s="21" t="b">
        <v>1</v>
      </c>
      <c r="B49" s="22" t="str">
        <f t="shared" si="19"/>
        <v>업적 - 수호자 레벨 달성 Lv.1500</v>
      </c>
      <c r="C49" s="21">
        <f t="shared" si="22"/>
        <v>904211034</v>
      </c>
      <c r="D49" s="21">
        <f t="shared" si="23"/>
        <v>904211033</v>
      </c>
      <c r="E49" s="21">
        <f t="shared" si="20"/>
        <v>904211035</v>
      </c>
      <c r="F49" s="26">
        <v>0</v>
      </c>
      <c r="G49" s="21">
        <f t="shared" si="47"/>
        <v>4</v>
      </c>
      <c r="H49" s="21">
        <f t="shared" si="47"/>
        <v>2</v>
      </c>
      <c r="I49" s="21">
        <f t="shared" si="47"/>
        <v>1</v>
      </c>
      <c r="J49" s="21">
        <f t="shared" si="35"/>
        <v>1500</v>
      </c>
      <c r="K49" s="21" t="str">
        <f t="shared" si="27"/>
        <v>160001002</v>
      </c>
      <c r="L49" s="20">
        <v>400</v>
      </c>
      <c r="M49" s="26" t="s">
        <v>20</v>
      </c>
      <c r="N49" s="26">
        <f t="shared" ref="N49:O49" si="63">N48+1</f>
        <v>51344</v>
      </c>
      <c r="O49" s="26">
        <f t="shared" si="63"/>
        <v>52344</v>
      </c>
      <c r="P49" s="26">
        <f t="shared" si="30"/>
        <v>530800014</v>
      </c>
    </row>
    <row r="50" spans="1:16" ht="16.5" customHeight="1" x14ac:dyDescent="0.3">
      <c r="A50" s="21" t="b">
        <v>1</v>
      </c>
      <c r="B50" s="22" t="str">
        <f t="shared" si="19"/>
        <v>업적 - 수호자 레벨 달성 Lv.1550</v>
      </c>
      <c r="C50" s="21">
        <f t="shared" si="22"/>
        <v>904211035</v>
      </c>
      <c r="D50" s="21">
        <f t="shared" si="23"/>
        <v>904211034</v>
      </c>
      <c r="E50" s="21">
        <f t="shared" si="20"/>
        <v>904211036</v>
      </c>
      <c r="F50" s="26">
        <v>0</v>
      </c>
      <c r="G50" s="21">
        <f t="shared" ref="G50:I59" si="64">G49</f>
        <v>4</v>
      </c>
      <c r="H50" s="21">
        <f t="shared" si="64"/>
        <v>2</v>
      </c>
      <c r="I50" s="21">
        <f t="shared" si="64"/>
        <v>1</v>
      </c>
      <c r="J50" s="21">
        <f t="shared" si="35"/>
        <v>1550</v>
      </c>
      <c r="K50" s="21" t="str">
        <f t="shared" si="27"/>
        <v>160001002</v>
      </c>
      <c r="L50" s="21">
        <f t="shared" si="28"/>
        <v>400</v>
      </c>
      <c r="M50" s="26" t="s">
        <v>20</v>
      </c>
      <c r="N50" s="26">
        <f t="shared" ref="N50:O50" si="65">N49+1</f>
        <v>51345</v>
      </c>
      <c r="O50" s="26">
        <f t="shared" si="65"/>
        <v>52345</v>
      </c>
      <c r="P50" s="26">
        <f t="shared" si="30"/>
        <v>530800014</v>
      </c>
    </row>
    <row r="51" spans="1:16" ht="16.5" customHeight="1" x14ac:dyDescent="0.3">
      <c r="A51" s="21" t="b">
        <v>1</v>
      </c>
      <c r="B51" s="22" t="str">
        <f t="shared" si="19"/>
        <v>업적 - 수호자 레벨 달성 Lv.1600</v>
      </c>
      <c r="C51" s="21">
        <f t="shared" si="22"/>
        <v>904211036</v>
      </c>
      <c r="D51" s="21">
        <f t="shared" si="23"/>
        <v>904211035</v>
      </c>
      <c r="E51" s="21">
        <f t="shared" si="20"/>
        <v>904211037</v>
      </c>
      <c r="F51" s="26">
        <v>0</v>
      </c>
      <c r="G51" s="21">
        <f t="shared" si="64"/>
        <v>4</v>
      </c>
      <c r="H51" s="21">
        <f t="shared" si="64"/>
        <v>2</v>
      </c>
      <c r="I51" s="21">
        <f t="shared" si="64"/>
        <v>1</v>
      </c>
      <c r="J51" s="21">
        <f t="shared" si="35"/>
        <v>1600</v>
      </c>
      <c r="K51" s="21" t="str">
        <f t="shared" si="27"/>
        <v>160001002</v>
      </c>
      <c r="L51" s="21">
        <f t="shared" si="28"/>
        <v>400</v>
      </c>
      <c r="M51" s="26" t="s">
        <v>20</v>
      </c>
      <c r="N51" s="26">
        <f t="shared" ref="N51:O51" si="66">N50+1</f>
        <v>51346</v>
      </c>
      <c r="O51" s="26">
        <f t="shared" si="66"/>
        <v>52346</v>
      </c>
      <c r="P51" s="26">
        <f t="shared" si="30"/>
        <v>530800014</v>
      </c>
    </row>
    <row r="52" spans="1:16" ht="16.5" customHeight="1" x14ac:dyDescent="0.3">
      <c r="A52" s="21" t="b">
        <v>1</v>
      </c>
      <c r="B52" s="22" t="str">
        <f t="shared" si="19"/>
        <v>업적 - 수호자 레벨 달성 Lv.1650</v>
      </c>
      <c r="C52" s="21">
        <f t="shared" si="22"/>
        <v>904211037</v>
      </c>
      <c r="D52" s="21">
        <f t="shared" si="23"/>
        <v>904211036</v>
      </c>
      <c r="E52" s="21">
        <f t="shared" si="20"/>
        <v>904211038</v>
      </c>
      <c r="F52" s="26">
        <v>0</v>
      </c>
      <c r="G52" s="21">
        <f t="shared" si="64"/>
        <v>4</v>
      </c>
      <c r="H52" s="21">
        <f t="shared" si="64"/>
        <v>2</v>
      </c>
      <c r="I52" s="21">
        <f t="shared" si="64"/>
        <v>1</v>
      </c>
      <c r="J52" s="21">
        <f t="shared" si="35"/>
        <v>1650</v>
      </c>
      <c r="K52" s="21" t="str">
        <f t="shared" si="27"/>
        <v>160001002</v>
      </c>
      <c r="L52" s="21">
        <f t="shared" si="28"/>
        <v>400</v>
      </c>
      <c r="M52" s="26" t="s">
        <v>20</v>
      </c>
      <c r="N52" s="26">
        <f t="shared" ref="N52:O52" si="67">N51+1</f>
        <v>51347</v>
      </c>
      <c r="O52" s="26">
        <f t="shared" si="67"/>
        <v>52347</v>
      </c>
      <c r="P52" s="26">
        <f t="shared" si="30"/>
        <v>530800014</v>
      </c>
    </row>
    <row r="53" spans="1:16" ht="16.5" customHeight="1" x14ac:dyDescent="0.3">
      <c r="A53" s="21" t="b">
        <v>1</v>
      </c>
      <c r="B53" s="22" t="str">
        <f t="shared" si="19"/>
        <v>업적 - 수호자 레벨 달성 Lv.1700</v>
      </c>
      <c r="C53" s="21">
        <f t="shared" si="22"/>
        <v>904211038</v>
      </c>
      <c r="D53" s="21">
        <f t="shared" si="23"/>
        <v>904211037</v>
      </c>
      <c r="E53" s="21">
        <f t="shared" si="20"/>
        <v>904211039</v>
      </c>
      <c r="F53" s="26">
        <v>0</v>
      </c>
      <c r="G53" s="21">
        <f t="shared" si="64"/>
        <v>4</v>
      </c>
      <c r="H53" s="21">
        <f t="shared" si="64"/>
        <v>2</v>
      </c>
      <c r="I53" s="21">
        <f t="shared" si="64"/>
        <v>1</v>
      </c>
      <c r="J53" s="21">
        <f t="shared" si="35"/>
        <v>1700</v>
      </c>
      <c r="K53" s="21" t="str">
        <f t="shared" si="27"/>
        <v>160001002</v>
      </c>
      <c r="L53" s="21">
        <f t="shared" si="28"/>
        <v>400</v>
      </c>
      <c r="M53" s="26" t="s">
        <v>20</v>
      </c>
      <c r="N53" s="26">
        <f t="shared" ref="N53:O53" si="68">N52+1</f>
        <v>51348</v>
      </c>
      <c r="O53" s="26">
        <f t="shared" si="68"/>
        <v>52348</v>
      </c>
      <c r="P53" s="26">
        <f t="shared" si="30"/>
        <v>530800014</v>
      </c>
    </row>
    <row r="54" spans="1:16" ht="16.5" customHeight="1" x14ac:dyDescent="0.3">
      <c r="A54" s="21" t="b">
        <v>1</v>
      </c>
      <c r="B54" s="22" t="str">
        <f t="shared" si="19"/>
        <v>업적 - 수호자 레벨 달성 Lv.1750</v>
      </c>
      <c r="C54" s="21">
        <f t="shared" si="22"/>
        <v>904211039</v>
      </c>
      <c r="D54" s="21">
        <f t="shared" si="23"/>
        <v>904211038</v>
      </c>
      <c r="E54" s="21">
        <f t="shared" si="20"/>
        <v>904211040</v>
      </c>
      <c r="F54" s="26">
        <v>0</v>
      </c>
      <c r="G54" s="21">
        <f t="shared" si="64"/>
        <v>4</v>
      </c>
      <c r="H54" s="21">
        <f t="shared" si="64"/>
        <v>2</v>
      </c>
      <c r="I54" s="21">
        <f t="shared" si="64"/>
        <v>1</v>
      </c>
      <c r="J54" s="21">
        <f t="shared" si="35"/>
        <v>1750</v>
      </c>
      <c r="K54" s="21" t="str">
        <f t="shared" si="27"/>
        <v>160001002</v>
      </c>
      <c r="L54" s="21">
        <f t="shared" si="28"/>
        <v>400</v>
      </c>
      <c r="M54" s="26" t="s">
        <v>20</v>
      </c>
      <c r="N54" s="26">
        <f t="shared" ref="N54:O54" si="69">N53+1</f>
        <v>51349</v>
      </c>
      <c r="O54" s="26">
        <f t="shared" si="69"/>
        <v>52349</v>
      </c>
      <c r="P54" s="26">
        <f t="shared" si="30"/>
        <v>530800014</v>
      </c>
    </row>
    <row r="55" spans="1:16" ht="16.5" customHeight="1" x14ac:dyDescent="0.3">
      <c r="A55" s="21" t="b">
        <v>1</v>
      </c>
      <c r="B55" s="22" t="str">
        <f t="shared" si="19"/>
        <v>업적 - 수호자 레벨 달성 Lv.1800</v>
      </c>
      <c r="C55" s="21">
        <f t="shared" si="22"/>
        <v>904211040</v>
      </c>
      <c r="D55" s="21">
        <f t="shared" si="23"/>
        <v>904211039</v>
      </c>
      <c r="E55" s="21">
        <f t="shared" si="20"/>
        <v>904211041</v>
      </c>
      <c r="F55" s="26">
        <v>0</v>
      </c>
      <c r="G55" s="21">
        <f t="shared" si="64"/>
        <v>4</v>
      </c>
      <c r="H55" s="21">
        <f t="shared" si="64"/>
        <v>2</v>
      </c>
      <c r="I55" s="21">
        <f t="shared" si="64"/>
        <v>1</v>
      </c>
      <c r="J55" s="21">
        <f t="shared" si="35"/>
        <v>1800</v>
      </c>
      <c r="K55" s="21" t="str">
        <f t="shared" si="27"/>
        <v>160001002</v>
      </c>
      <c r="L55" s="21">
        <f t="shared" si="28"/>
        <v>400</v>
      </c>
      <c r="M55" s="26" t="s">
        <v>20</v>
      </c>
      <c r="N55" s="26">
        <f t="shared" ref="N55:O55" si="70">N54+1</f>
        <v>51350</v>
      </c>
      <c r="O55" s="26">
        <f t="shared" si="70"/>
        <v>52350</v>
      </c>
      <c r="P55" s="26">
        <f t="shared" si="30"/>
        <v>530800014</v>
      </c>
    </row>
    <row r="56" spans="1:16" ht="16.5" customHeight="1" x14ac:dyDescent="0.3">
      <c r="A56" s="21" t="b">
        <v>1</v>
      </c>
      <c r="B56" s="22" t="str">
        <f t="shared" si="19"/>
        <v>업적 - 수호자 레벨 달성 Lv.1850</v>
      </c>
      <c r="C56" s="21">
        <f t="shared" si="22"/>
        <v>904211041</v>
      </c>
      <c r="D56" s="21">
        <f t="shared" si="23"/>
        <v>904211040</v>
      </c>
      <c r="E56" s="21">
        <f t="shared" si="20"/>
        <v>904211042</v>
      </c>
      <c r="F56" s="26">
        <v>0</v>
      </c>
      <c r="G56" s="21">
        <f t="shared" si="64"/>
        <v>4</v>
      </c>
      <c r="H56" s="21">
        <f t="shared" si="64"/>
        <v>2</v>
      </c>
      <c r="I56" s="21">
        <f t="shared" si="64"/>
        <v>1</v>
      </c>
      <c r="J56" s="21">
        <f t="shared" si="35"/>
        <v>1850</v>
      </c>
      <c r="K56" s="21" t="str">
        <f t="shared" si="27"/>
        <v>160001002</v>
      </c>
      <c r="L56" s="21">
        <f t="shared" si="28"/>
        <v>400</v>
      </c>
      <c r="M56" s="26" t="s">
        <v>20</v>
      </c>
      <c r="N56" s="26">
        <f t="shared" ref="N56:O56" si="71">N55+1</f>
        <v>51351</v>
      </c>
      <c r="O56" s="26">
        <f t="shared" si="71"/>
        <v>52351</v>
      </c>
      <c r="P56" s="26">
        <f t="shared" si="30"/>
        <v>530800014</v>
      </c>
    </row>
    <row r="57" spans="1:16" ht="16.5" customHeight="1" x14ac:dyDescent="0.3">
      <c r="A57" s="21" t="b">
        <v>1</v>
      </c>
      <c r="B57" s="22" t="str">
        <f t="shared" si="19"/>
        <v>업적 - 수호자 레벨 달성 Lv.1900</v>
      </c>
      <c r="C57" s="21">
        <f t="shared" si="22"/>
        <v>904211042</v>
      </c>
      <c r="D57" s="21">
        <f t="shared" si="23"/>
        <v>904211041</v>
      </c>
      <c r="E57" s="21">
        <f t="shared" si="20"/>
        <v>904211043</v>
      </c>
      <c r="F57" s="26">
        <v>0</v>
      </c>
      <c r="G57" s="21">
        <f t="shared" si="64"/>
        <v>4</v>
      </c>
      <c r="H57" s="21">
        <f t="shared" si="64"/>
        <v>2</v>
      </c>
      <c r="I57" s="21">
        <f t="shared" si="64"/>
        <v>1</v>
      </c>
      <c r="J57" s="21">
        <f t="shared" si="35"/>
        <v>1900</v>
      </c>
      <c r="K57" s="21" t="str">
        <f t="shared" si="27"/>
        <v>160001002</v>
      </c>
      <c r="L57" s="21">
        <f t="shared" si="28"/>
        <v>400</v>
      </c>
      <c r="M57" s="26" t="s">
        <v>20</v>
      </c>
      <c r="N57" s="26">
        <f t="shared" ref="N57:O57" si="72">N56+1</f>
        <v>51352</v>
      </c>
      <c r="O57" s="26">
        <f t="shared" si="72"/>
        <v>52352</v>
      </c>
      <c r="P57" s="26">
        <f t="shared" si="30"/>
        <v>530800014</v>
      </c>
    </row>
    <row r="58" spans="1:16" ht="16.5" customHeight="1" x14ac:dyDescent="0.3">
      <c r="A58" s="21" t="b">
        <v>1</v>
      </c>
      <c r="B58" s="22" t="str">
        <f t="shared" si="19"/>
        <v>업적 - 수호자 레벨 달성 Lv.1950</v>
      </c>
      <c r="C58" s="21">
        <f t="shared" si="22"/>
        <v>904211043</v>
      </c>
      <c r="D58" s="21">
        <f t="shared" si="23"/>
        <v>904211042</v>
      </c>
      <c r="E58" s="21">
        <f t="shared" si="20"/>
        <v>904211044</v>
      </c>
      <c r="F58" s="26">
        <v>0</v>
      </c>
      <c r="G58" s="21">
        <f t="shared" si="64"/>
        <v>4</v>
      </c>
      <c r="H58" s="21">
        <f t="shared" si="64"/>
        <v>2</v>
      </c>
      <c r="I58" s="21">
        <f t="shared" si="64"/>
        <v>1</v>
      </c>
      <c r="J58" s="21">
        <f t="shared" si="35"/>
        <v>1950</v>
      </c>
      <c r="K58" s="21" t="str">
        <f t="shared" si="27"/>
        <v>160001002</v>
      </c>
      <c r="L58" s="21">
        <f t="shared" si="28"/>
        <v>400</v>
      </c>
      <c r="M58" s="26" t="s">
        <v>20</v>
      </c>
      <c r="N58" s="26">
        <f t="shared" ref="N58:O58" si="73">N57+1</f>
        <v>51353</v>
      </c>
      <c r="O58" s="26">
        <f t="shared" si="73"/>
        <v>52353</v>
      </c>
      <c r="P58" s="26">
        <f t="shared" si="30"/>
        <v>530800014</v>
      </c>
    </row>
    <row r="59" spans="1:16" ht="16.5" customHeight="1" x14ac:dyDescent="0.3">
      <c r="A59" s="21" t="b">
        <v>1</v>
      </c>
      <c r="B59" s="22" t="str">
        <f t="shared" si="19"/>
        <v>업적 - 수호자 레벨 달성 Lv.2000</v>
      </c>
      <c r="C59" s="21">
        <f t="shared" si="22"/>
        <v>904211044</v>
      </c>
      <c r="D59" s="21">
        <f t="shared" si="23"/>
        <v>904211043</v>
      </c>
      <c r="E59" s="20">
        <v>0</v>
      </c>
      <c r="F59" s="26">
        <v>0</v>
      </c>
      <c r="G59" s="21">
        <f t="shared" si="64"/>
        <v>4</v>
      </c>
      <c r="H59" s="21">
        <f t="shared" si="64"/>
        <v>2</v>
      </c>
      <c r="I59" s="21">
        <f t="shared" si="64"/>
        <v>1</v>
      </c>
      <c r="J59" s="21">
        <f t="shared" si="35"/>
        <v>2000</v>
      </c>
      <c r="K59" s="21" t="str">
        <f t="shared" si="27"/>
        <v>160001002</v>
      </c>
      <c r="L59" s="20">
        <v>500</v>
      </c>
      <c r="M59" s="26" t="s">
        <v>20</v>
      </c>
      <c r="N59" s="26">
        <f t="shared" ref="N59:O59" si="74">N58+1</f>
        <v>51354</v>
      </c>
      <c r="O59" s="26">
        <f t="shared" si="74"/>
        <v>52354</v>
      </c>
      <c r="P59" s="26">
        <f t="shared" si="30"/>
        <v>530800014</v>
      </c>
    </row>
    <row r="60" spans="1:16" ht="16.5" customHeight="1" x14ac:dyDescent="0.3">
      <c r="A60" s="18" t="b">
        <v>1</v>
      </c>
      <c r="B60" s="19" t="str">
        <f>"업적 - 캐릭터 스킬 강화 누적 횟수 " &amp; J60 &amp; " 회"</f>
        <v>업적 - 캐릭터 스킬 강화 누적 횟수 5 회</v>
      </c>
      <c r="C60" s="20" t="str">
        <f>90&amp;G60&amp;H60&amp;I60&amp;1001</f>
        <v>905111001</v>
      </c>
      <c r="D60" s="20">
        <v>0</v>
      </c>
      <c r="E60" s="18">
        <f t="shared" ref="E60:E74" si="75">C61</f>
        <v>905111002</v>
      </c>
      <c r="F60" s="25">
        <v>0</v>
      </c>
      <c r="G60" s="20">
        <v>5</v>
      </c>
      <c r="H60" s="20">
        <v>1</v>
      </c>
      <c r="I60" s="20">
        <v>1</v>
      </c>
      <c r="J60" s="18">
        <v>5</v>
      </c>
      <c r="K60" s="20" t="str">
        <f>IF(M60="Gem","160001002",IF(M60="Gold","160001001"))</f>
        <v>160001001</v>
      </c>
      <c r="L60" s="18">
        <v>1500</v>
      </c>
      <c r="M60" s="25" t="s">
        <v>18</v>
      </c>
      <c r="N60" s="25">
        <f t="shared" ref="N60:O60" si="76">N59+1</f>
        <v>51355</v>
      </c>
      <c r="O60" s="25">
        <f t="shared" si="76"/>
        <v>52355</v>
      </c>
      <c r="P60" s="20">
        <v>530800011</v>
      </c>
    </row>
    <row r="61" spans="1:16" ht="16.5" customHeight="1" x14ac:dyDescent="0.3">
      <c r="A61" s="18" t="b">
        <v>1</v>
      </c>
      <c r="B61" s="19" t="str">
        <f t="shared" ref="B61:B75" si="77">"업적 - 캐릭터 스킬 강화 누적 횟수 " &amp; J61 &amp; " 회"</f>
        <v>업적 - 캐릭터 스킬 강화 누적 횟수 10 회</v>
      </c>
      <c r="C61" s="18">
        <f t="shared" ref="C61:C124" si="78">C60+1</f>
        <v>905111002</v>
      </c>
      <c r="D61" s="18" t="str">
        <f t="shared" ref="D61:D75" si="79">C60</f>
        <v>905111001</v>
      </c>
      <c r="E61" s="18">
        <f t="shared" si="75"/>
        <v>905111003</v>
      </c>
      <c r="F61" s="25">
        <v>0</v>
      </c>
      <c r="G61" s="18">
        <f>G60</f>
        <v>5</v>
      </c>
      <c r="H61" s="18">
        <f t="shared" ref="H61:I75" si="80">H60</f>
        <v>1</v>
      </c>
      <c r="I61" s="18">
        <f t="shared" si="80"/>
        <v>1</v>
      </c>
      <c r="J61" s="18">
        <f>J60+J$60</f>
        <v>10</v>
      </c>
      <c r="K61" s="18" t="str">
        <f t="shared" ref="K61:K75" si="81">K60</f>
        <v>160001001</v>
      </c>
      <c r="L61" s="18">
        <f>INT(L60+L60*100%)</f>
        <v>3000</v>
      </c>
      <c r="M61" s="25" t="s">
        <v>18</v>
      </c>
      <c r="N61" s="25">
        <f t="shared" ref="N61:O61" si="82">N60+1</f>
        <v>51356</v>
      </c>
      <c r="O61" s="25">
        <f t="shared" si="82"/>
        <v>52356</v>
      </c>
      <c r="P61" s="25">
        <f t="shared" ref="P61:P75" si="83">P60</f>
        <v>530800011</v>
      </c>
    </row>
    <row r="62" spans="1:16" ht="16.5" customHeight="1" x14ac:dyDescent="0.3">
      <c r="A62" s="18" t="b">
        <v>1</v>
      </c>
      <c r="B62" s="19" t="str">
        <f t="shared" si="77"/>
        <v>업적 - 캐릭터 스킬 강화 누적 횟수 15 회</v>
      </c>
      <c r="C62" s="18">
        <f t="shared" si="78"/>
        <v>905111003</v>
      </c>
      <c r="D62" s="18">
        <f t="shared" si="79"/>
        <v>905111002</v>
      </c>
      <c r="E62" s="18">
        <f t="shared" si="75"/>
        <v>905111004</v>
      </c>
      <c r="F62" s="25">
        <v>0</v>
      </c>
      <c r="G62" s="18">
        <f t="shared" ref="G62:G75" si="84">G61</f>
        <v>5</v>
      </c>
      <c r="H62" s="18">
        <f t="shared" si="80"/>
        <v>1</v>
      </c>
      <c r="I62" s="18">
        <f t="shared" si="80"/>
        <v>1</v>
      </c>
      <c r="J62" s="18">
        <f t="shared" ref="J62:J67" si="85">J61+J$60</f>
        <v>15</v>
      </c>
      <c r="K62" s="18" t="str">
        <f t="shared" si="81"/>
        <v>160001001</v>
      </c>
      <c r="L62" s="18">
        <f t="shared" ref="L62" si="86">INT(L61+L61*100%)</f>
        <v>6000</v>
      </c>
      <c r="M62" s="25" t="s">
        <v>18</v>
      </c>
      <c r="N62" s="25">
        <f t="shared" ref="N62:O62" si="87">N61+1</f>
        <v>51357</v>
      </c>
      <c r="O62" s="25">
        <f t="shared" si="87"/>
        <v>52357</v>
      </c>
      <c r="P62" s="25">
        <f t="shared" si="83"/>
        <v>530800011</v>
      </c>
    </row>
    <row r="63" spans="1:16" ht="16.5" customHeight="1" x14ac:dyDescent="0.3">
      <c r="A63" s="18" t="b">
        <v>1</v>
      </c>
      <c r="B63" s="19" t="str">
        <f t="shared" si="77"/>
        <v>업적 - 캐릭터 스킬 강화 누적 횟수 20 회</v>
      </c>
      <c r="C63" s="18">
        <f t="shared" si="78"/>
        <v>905111004</v>
      </c>
      <c r="D63" s="18">
        <f t="shared" si="79"/>
        <v>905111003</v>
      </c>
      <c r="E63" s="18">
        <f t="shared" si="75"/>
        <v>905111005</v>
      </c>
      <c r="F63" s="25">
        <v>0</v>
      </c>
      <c r="G63" s="18">
        <f t="shared" si="84"/>
        <v>5</v>
      </c>
      <c r="H63" s="18">
        <f t="shared" si="80"/>
        <v>1</v>
      </c>
      <c r="I63" s="18">
        <f t="shared" si="80"/>
        <v>1</v>
      </c>
      <c r="J63" s="18">
        <f t="shared" si="85"/>
        <v>20</v>
      </c>
      <c r="K63" s="18" t="str">
        <f t="shared" si="81"/>
        <v>160001001</v>
      </c>
      <c r="L63" s="18">
        <f>INT(L62+L$62*50%)</f>
        <v>9000</v>
      </c>
      <c r="M63" s="25" t="s">
        <v>18</v>
      </c>
      <c r="N63" s="25">
        <f t="shared" ref="N63:O63" si="88">N62+1</f>
        <v>51358</v>
      </c>
      <c r="O63" s="25">
        <f t="shared" si="88"/>
        <v>52358</v>
      </c>
      <c r="P63" s="25">
        <f t="shared" si="83"/>
        <v>530800011</v>
      </c>
    </row>
    <row r="64" spans="1:16" ht="16.5" customHeight="1" x14ac:dyDescent="0.3">
      <c r="A64" s="18" t="b">
        <v>1</v>
      </c>
      <c r="B64" s="19" t="str">
        <f t="shared" si="77"/>
        <v>업적 - 캐릭터 스킬 강화 누적 횟수 25 회</v>
      </c>
      <c r="C64" s="18">
        <f t="shared" si="78"/>
        <v>905111005</v>
      </c>
      <c r="D64" s="18">
        <f t="shared" si="79"/>
        <v>905111004</v>
      </c>
      <c r="E64" s="18">
        <f t="shared" si="75"/>
        <v>905111006</v>
      </c>
      <c r="F64" s="25">
        <v>0</v>
      </c>
      <c r="G64" s="18">
        <f t="shared" si="84"/>
        <v>5</v>
      </c>
      <c r="H64" s="18">
        <f t="shared" si="80"/>
        <v>1</v>
      </c>
      <c r="I64" s="18">
        <f t="shared" si="80"/>
        <v>1</v>
      </c>
      <c r="J64" s="18">
        <f t="shared" si="85"/>
        <v>25</v>
      </c>
      <c r="K64" s="18" t="str">
        <f t="shared" si="81"/>
        <v>160001001</v>
      </c>
      <c r="L64" s="18">
        <f t="shared" ref="L64:L75" si="89">INT(L63+L$62*50%)</f>
        <v>12000</v>
      </c>
      <c r="M64" s="25" t="s">
        <v>18</v>
      </c>
      <c r="N64" s="25">
        <f t="shared" ref="N64:O64" si="90">N63+1</f>
        <v>51359</v>
      </c>
      <c r="O64" s="25">
        <f t="shared" si="90"/>
        <v>52359</v>
      </c>
      <c r="P64" s="25">
        <f t="shared" si="83"/>
        <v>530800011</v>
      </c>
    </row>
    <row r="65" spans="1:16" ht="16.5" customHeight="1" x14ac:dyDescent="0.3">
      <c r="A65" s="18" t="b">
        <v>1</v>
      </c>
      <c r="B65" s="19" t="str">
        <f t="shared" si="77"/>
        <v>업적 - 캐릭터 스킬 강화 누적 횟수 30 회</v>
      </c>
      <c r="C65" s="18">
        <f t="shared" si="78"/>
        <v>905111006</v>
      </c>
      <c r="D65" s="18">
        <f t="shared" si="79"/>
        <v>905111005</v>
      </c>
      <c r="E65" s="18">
        <f t="shared" si="75"/>
        <v>905111007</v>
      </c>
      <c r="F65" s="25">
        <v>0</v>
      </c>
      <c r="G65" s="18">
        <f t="shared" si="84"/>
        <v>5</v>
      </c>
      <c r="H65" s="18">
        <f t="shared" si="80"/>
        <v>1</v>
      </c>
      <c r="I65" s="18">
        <f t="shared" si="80"/>
        <v>1</v>
      </c>
      <c r="J65" s="18">
        <f t="shared" si="85"/>
        <v>30</v>
      </c>
      <c r="K65" s="18" t="str">
        <f t="shared" si="81"/>
        <v>160001001</v>
      </c>
      <c r="L65" s="18">
        <f t="shared" si="89"/>
        <v>15000</v>
      </c>
      <c r="M65" s="25" t="s">
        <v>18</v>
      </c>
      <c r="N65" s="25">
        <f t="shared" ref="N65:O65" si="91">N64+1</f>
        <v>51360</v>
      </c>
      <c r="O65" s="25">
        <f t="shared" si="91"/>
        <v>52360</v>
      </c>
      <c r="P65" s="25">
        <f t="shared" si="83"/>
        <v>530800011</v>
      </c>
    </row>
    <row r="66" spans="1:16" ht="16.5" customHeight="1" x14ac:dyDescent="0.3">
      <c r="A66" s="18" t="b">
        <v>1</v>
      </c>
      <c r="B66" s="19" t="str">
        <f t="shared" si="77"/>
        <v>업적 - 캐릭터 스킬 강화 누적 횟수 35 회</v>
      </c>
      <c r="C66" s="18">
        <f t="shared" si="78"/>
        <v>905111007</v>
      </c>
      <c r="D66" s="18">
        <f t="shared" si="79"/>
        <v>905111006</v>
      </c>
      <c r="E66" s="18">
        <f t="shared" si="75"/>
        <v>905111008</v>
      </c>
      <c r="F66" s="25">
        <v>0</v>
      </c>
      <c r="G66" s="18">
        <f t="shared" si="84"/>
        <v>5</v>
      </c>
      <c r="H66" s="18">
        <f t="shared" si="80"/>
        <v>1</v>
      </c>
      <c r="I66" s="18">
        <f t="shared" si="80"/>
        <v>1</v>
      </c>
      <c r="J66" s="18">
        <f t="shared" si="85"/>
        <v>35</v>
      </c>
      <c r="K66" s="18" t="str">
        <f t="shared" si="81"/>
        <v>160001001</v>
      </c>
      <c r="L66" s="18">
        <f t="shared" si="89"/>
        <v>18000</v>
      </c>
      <c r="M66" s="25" t="s">
        <v>18</v>
      </c>
      <c r="N66" s="25">
        <f t="shared" ref="N66:O66" si="92">N65+1</f>
        <v>51361</v>
      </c>
      <c r="O66" s="25">
        <f t="shared" si="92"/>
        <v>52361</v>
      </c>
      <c r="P66" s="25">
        <f t="shared" si="83"/>
        <v>530800011</v>
      </c>
    </row>
    <row r="67" spans="1:16" ht="16.5" customHeight="1" x14ac:dyDescent="0.3">
      <c r="A67" s="18" t="b">
        <v>1</v>
      </c>
      <c r="B67" s="19" t="str">
        <f t="shared" si="77"/>
        <v>업적 - 캐릭터 스킬 강화 누적 횟수 40 회</v>
      </c>
      <c r="C67" s="18">
        <f t="shared" si="78"/>
        <v>905111008</v>
      </c>
      <c r="D67" s="18">
        <f t="shared" si="79"/>
        <v>905111007</v>
      </c>
      <c r="E67" s="18">
        <f t="shared" si="75"/>
        <v>905111009</v>
      </c>
      <c r="F67" s="25">
        <v>0</v>
      </c>
      <c r="G67" s="18">
        <f t="shared" si="84"/>
        <v>5</v>
      </c>
      <c r="H67" s="18">
        <f t="shared" si="80"/>
        <v>1</v>
      </c>
      <c r="I67" s="18">
        <f t="shared" si="80"/>
        <v>1</v>
      </c>
      <c r="J67" s="18">
        <f t="shared" si="85"/>
        <v>40</v>
      </c>
      <c r="K67" s="18" t="str">
        <f t="shared" si="81"/>
        <v>160001001</v>
      </c>
      <c r="L67" s="18">
        <f t="shared" si="89"/>
        <v>21000</v>
      </c>
      <c r="M67" s="25" t="s">
        <v>18</v>
      </c>
      <c r="N67" s="25">
        <f t="shared" ref="N67:O67" si="93">N66+1</f>
        <v>51362</v>
      </c>
      <c r="O67" s="25">
        <f t="shared" si="93"/>
        <v>52362</v>
      </c>
      <c r="P67" s="25">
        <f t="shared" si="83"/>
        <v>530800011</v>
      </c>
    </row>
    <row r="68" spans="1:16" ht="16.5" customHeight="1" x14ac:dyDescent="0.3">
      <c r="A68" s="18" t="b">
        <v>1</v>
      </c>
      <c r="B68" s="19" t="str">
        <f t="shared" si="77"/>
        <v>업적 - 캐릭터 스킬 강화 누적 횟수 45 회</v>
      </c>
      <c r="C68" s="18">
        <f t="shared" si="78"/>
        <v>905111009</v>
      </c>
      <c r="D68" s="18">
        <f t="shared" si="79"/>
        <v>905111008</v>
      </c>
      <c r="E68" s="18">
        <f t="shared" si="75"/>
        <v>905111010</v>
      </c>
      <c r="F68" s="25">
        <v>0</v>
      </c>
      <c r="G68" s="18">
        <f t="shared" si="84"/>
        <v>5</v>
      </c>
      <c r="H68" s="18">
        <f t="shared" si="80"/>
        <v>1</v>
      </c>
      <c r="I68" s="18">
        <f t="shared" si="80"/>
        <v>1</v>
      </c>
      <c r="J68" s="18">
        <f>J67+J$60</f>
        <v>45</v>
      </c>
      <c r="K68" s="18" t="str">
        <f t="shared" si="81"/>
        <v>160001001</v>
      </c>
      <c r="L68" s="18">
        <f t="shared" si="89"/>
        <v>24000</v>
      </c>
      <c r="M68" s="25" t="s">
        <v>18</v>
      </c>
      <c r="N68" s="25">
        <f t="shared" ref="N68:O68" si="94">N67+1</f>
        <v>51363</v>
      </c>
      <c r="O68" s="25">
        <f t="shared" si="94"/>
        <v>52363</v>
      </c>
      <c r="P68" s="25">
        <f t="shared" si="83"/>
        <v>530800011</v>
      </c>
    </row>
    <row r="69" spans="1:16" ht="16.5" customHeight="1" x14ac:dyDescent="0.3">
      <c r="A69" s="18" t="b">
        <v>1</v>
      </c>
      <c r="B69" s="19" t="str">
        <f t="shared" si="77"/>
        <v>업적 - 캐릭터 스킬 강화 누적 횟수 50 회</v>
      </c>
      <c r="C69" s="18">
        <f t="shared" si="78"/>
        <v>905111010</v>
      </c>
      <c r="D69" s="18">
        <f t="shared" si="79"/>
        <v>905111009</v>
      </c>
      <c r="E69" s="18">
        <f t="shared" si="75"/>
        <v>905111011</v>
      </c>
      <c r="F69" s="25">
        <v>0</v>
      </c>
      <c r="G69" s="18">
        <f t="shared" si="84"/>
        <v>5</v>
      </c>
      <c r="H69" s="18">
        <f t="shared" si="80"/>
        <v>1</v>
      </c>
      <c r="I69" s="18">
        <f t="shared" si="80"/>
        <v>1</v>
      </c>
      <c r="J69" s="18">
        <f t="shared" ref="J69:J75" si="95">J68+J$60</f>
        <v>50</v>
      </c>
      <c r="K69" s="18" t="str">
        <f t="shared" si="81"/>
        <v>160001001</v>
      </c>
      <c r="L69" s="18">
        <f t="shared" si="89"/>
        <v>27000</v>
      </c>
      <c r="M69" s="25" t="s">
        <v>18</v>
      </c>
      <c r="N69" s="25">
        <f t="shared" ref="N69:O69" si="96">N68+1</f>
        <v>51364</v>
      </c>
      <c r="O69" s="25">
        <f t="shared" si="96"/>
        <v>52364</v>
      </c>
      <c r="P69" s="25">
        <f t="shared" si="83"/>
        <v>530800011</v>
      </c>
    </row>
    <row r="70" spans="1:16" ht="16.5" customHeight="1" x14ac:dyDescent="0.3">
      <c r="A70" s="18" t="b">
        <v>1</v>
      </c>
      <c r="B70" s="19" t="str">
        <f t="shared" si="77"/>
        <v>업적 - 캐릭터 스킬 강화 누적 횟수 55 회</v>
      </c>
      <c r="C70" s="18">
        <f t="shared" si="78"/>
        <v>905111011</v>
      </c>
      <c r="D70" s="18">
        <f t="shared" si="79"/>
        <v>905111010</v>
      </c>
      <c r="E70" s="18">
        <f t="shared" si="75"/>
        <v>905111012</v>
      </c>
      <c r="F70" s="25">
        <v>0</v>
      </c>
      <c r="G70" s="18">
        <f t="shared" si="84"/>
        <v>5</v>
      </c>
      <c r="H70" s="18">
        <f t="shared" si="80"/>
        <v>1</v>
      </c>
      <c r="I70" s="18">
        <f t="shared" si="80"/>
        <v>1</v>
      </c>
      <c r="J70" s="18">
        <f t="shared" si="95"/>
        <v>55</v>
      </c>
      <c r="K70" s="18" t="str">
        <f t="shared" si="81"/>
        <v>160001001</v>
      </c>
      <c r="L70" s="18">
        <f t="shared" si="89"/>
        <v>30000</v>
      </c>
      <c r="M70" s="25" t="s">
        <v>18</v>
      </c>
      <c r="N70" s="25">
        <f t="shared" ref="N70:O70" si="97">N69+1</f>
        <v>51365</v>
      </c>
      <c r="O70" s="25">
        <f t="shared" si="97"/>
        <v>52365</v>
      </c>
      <c r="P70" s="25">
        <f t="shared" si="83"/>
        <v>530800011</v>
      </c>
    </row>
    <row r="71" spans="1:16" ht="16.5" customHeight="1" x14ac:dyDescent="0.3">
      <c r="A71" s="18" t="b">
        <v>1</v>
      </c>
      <c r="B71" s="19" t="str">
        <f t="shared" si="77"/>
        <v>업적 - 캐릭터 스킬 강화 누적 횟수 60 회</v>
      </c>
      <c r="C71" s="18">
        <f t="shared" si="78"/>
        <v>905111012</v>
      </c>
      <c r="D71" s="18">
        <f t="shared" si="79"/>
        <v>905111011</v>
      </c>
      <c r="E71" s="18">
        <f t="shared" si="75"/>
        <v>905111013</v>
      </c>
      <c r="F71" s="25">
        <v>0</v>
      </c>
      <c r="G71" s="18">
        <f t="shared" si="84"/>
        <v>5</v>
      </c>
      <c r="H71" s="18">
        <f t="shared" si="80"/>
        <v>1</v>
      </c>
      <c r="I71" s="18">
        <f t="shared" si="80"/>
        <v>1</v>
      </c>
      <c r="J71" s="18">
        <f t="shared" si="95"/>
        <v>60</v>
      </c>
      <c r="K71" s="18" t="str">
        <f t="shared" si="81"/>
        <v>160001001</v>
      </c>
      <c r="L71" s="18">
        <f t="shared" si="89"/>
        <v>33000</v>
      </c>
      <c r="M71" s="25" t="s">
        <v>18</v>
      </c>
      <c r="N71" s="25">
        <f t="shared" ref="N71:O71" si="98">N70+1</f>
        <v>51366</v>
      </c>
      <c r="O71" s="25">
        <f t="shared" si="98"/>
        <v>52366</v>
      </c>
      <c r="P71" s="25">
        <f t="shared" si="83"/>
        <v>530800011</v>
      </c>
    </row>
    <row r="72" spans="1:16" ht="16.5" customHeight="1" x14ac:dyDescent="0.3">
      <c r="A72" s="18" t="b">
        <v>1</v>
      </c>
      <c r="B72" s="19" t="str">
        <f t="shared" si="77"/>
        <v>업적 - 캐릭터 스킬 강화 누적 횟수 65 회</v>
      </c>
      <c r="C72" s="18">
        <f t="shared" si="78"/>
        <v>905111013</v>
      </c>
      <c r="D72" s="18">
        <f t="shared" si="79"/>
        <v>905111012</v>
      </c>
      <c r="E72" s="18">
        <f t="shared" si="75"/>
        <v>905111014</v>
      </c>
      <c r="F72" s="25">
        <v>0</v>
      </c>
      <c r="G72" s="18">
        <f t="shared" si="84"/>
        <v>5</v>
      </c>
      <c r="H72" s="18">
        <f t="shared" si="80"/>
        <v>1</v>
      </c>
      <c r="I72" s="18">
        <f t="shared" si="80"/>
        <v>1</v>
      </c>
      <c r="J72" s="18">
        <f t="shared" si="95"/>
        <v>65</v>
      </c>
      <c r="K72" s="18" t="str">
        <f t="shared" si="81"/>
        <v>160001001</v>
      </c>
      <c r="L72" s="18">
        <f t="shared" si="89"/>
        <v>36000</v>
      </c>
      <c r="M72" s="25" t="s">
        <v>18</v>
      </c>
      <c r="N72" s="25">
        <f t="shared" ref="N72:O72" si="99">N71+1</f>
        <v>51367</v>
      </c>
      <c r="O72" s="25">
        <f t="shared" si="99"/>
        <v>52367</v>
      </c>
      <c r="P72" s="25">
        <f t="shared" si="83"/>
        <v>530800011</v>
      </c>
    </row>
    <row r="73" spans="1:16" ht="16.5" customHeight="1" x14ac:dyDescent="0.3">
      <c r="A73" s="18" t="b">
        <v>1</v>
      </c>
      <c r="B73" s="19" t="str">
        <f t="shared" si="77"/>
        <v>업적 - 캐릭터 스킬 강화 누적 횟수 70 회</v>
      </c>
      <c r="C73" s="18">
        <f t="shared" si="78"/>
        <v>905111014</v>
      </c>
      <c r="D73" s="18">
        <f t="shared" si="79"/>
        <v>905111013</v>
      </c>
      <c r="E73" s="18">
        <f t="shared" si="75"/>
        <v>905111015</v>
      </c>
      <c r="F73" s="25">
        <v>0</v>
      </c>
      <c r="G73" s="18">
        <f t="shared" si="84"/>
        <v>5</v>
      </c>
      <c r="H73" s="18">
        <f t="shared" si="80"/>
        <v>1</v>
      </c>
      <c r="I73" s="18">
        <f t="shared" si="80"/>
        <v>1</v>
      </c>
      <c r="J73" s="18">
        <f t="shared" si="95"/>
        <v>70</v>
      </c>
      <c r="K73" s="18" t="str">
        <f t="shared" si="81"/>
        <v>160001001</v>
      </c>
      <c r="L73" s="18">
        <f t="shared" si="89"/>
        <v>39000</v>
      </c>
      <c r="M73" s="25" t="s">
        <v>18</v>
      </c>
      <c r="N73" s="25">
        <f t="shared" ref="N73:O73" si="100">N72+1</f>
        <v>51368</v>
      </c>
      <c r="O73" s="25">
        <f t="shared" si="100"/>
        <v>52368</v>
      </c>
      <c r="P73" s="25">
        <f t="shared" si="83"/>
        <v>530800011</v>
      </c>
    </row>
    <row r="74" spans="1:16" ht="16.5" customHeight="1" x14ac:dyDescent="0.3">
      <c r="A74" s="18" t="b">
        <v>1</v>
      </c>
      <c r="B74" s="19" t="str">
        <f t="shared" si="77"/>
        <v>업적 - 캐릭터 스킬 강화 누적 횟수 75 회</v>
      </c>
      <c r="C74" s="18">
        <f t="shared" si="78"/>
        <v>905111015</v>
      </c>
      <c r="D74" s="18">
        <f t="shared" si="79"/>
        <v>905111014</v>
      </c>
      <c r="E74" s="18">
        <f t="shared" si="75"/>
        <v>905111016</v>
      </c>
      <c r="F74" s="25">
        <v>0</v>
      </c>
      <c r="G74" s="18">
        <f t="shared" si="84"/>
        <v>5</v>
      </c>
      <c r="H74" s="18">
        <f t="shared" si="80"/>
        <v>1</v>
      </c>
      <c r="I74" s="18">
        <f t="shared" si="80"/>
        <v>1</v>
      </c>
      <c r="J74" s="18">
        <f t="shared" si="95"/>
        <v>75</v>
      </c>
      <c r="K74" s="18" t="str">
        <f t="shared" si="81"/>
        <v>160001001</v>
      </c>
      <c r="L74" s="18">
        <f t="shared" si="89"/>
        <v>42000</v>
      </c>
      <c r="M74" s="25" t="s">
        <v>18</v>
      </c>
      <c r="N74" s="25">
        <f t="shared" ref="N74:O74" si="101">N73+1</f>
        <v>51369</v>
      </c>
      <c r="O74" s="25">
        <f t="shared" si="101"/>
        <v>52369</v>
      </c>
      <c r="P74" s="25">
        <f t="shared" si="83"/>
        <v>530800011</v>
      </c>
    </row>
    <row r="75" spans="1:16" ht="16.5" customHeight="1" x14ac:dyDescent="0.3">
      <c r="A75" s="18" t="b">
        <v>1</v>
      </c>
      <c r="B75" s="19" t="str">
        <f t="shared" si="77"/>
        <v>업적 - 캐릭터 스킬 강화 누적 횟수 80 회</v>
      </c>
      <c r="C75" s="18">
        <f t="shared" si="78"/>
        <v>905111016</v>
      </c>
      <c r="D75" s="18">
        <f t="shared" si="79"/>
        <v>905111015</v>
      </c>
      <c r="E75" s="20">
        <v>0</v>
      </c>
      <c r="F75" s="25">
        <v>0</v>
      </c>
      <c r="G75" s="18">
        <f t="shared" si="84"/>
        <v>5</v>
      </c>
      <c r="H75" s="18">
        <f t="shared" si="80"/>
        <v>1</v>
      </c>
      <c r="I75" s="18">
        <f t="shared" si="80"/>
        <v>1</v>
      </c>
      <c r="J75" s="18">
        <f t="shared" si="95"/>
        <v>80</v>
      </c>
      <c r="K75" s="18" t="str">
        <f t="shared" si="81"/>
        <v>160001001</v>
      </c>
      <c r="L75" s="18">
        <f t="shared" si="89"/>
        <v>45000</v>
      </c>
      <c r="M75" s="25" t="s">
        <v>18</v>
      </c>
      <c r="N75" s="25">
        <f t="shared" ref="N75:O75" si="102">N74+1</f>
        <v>51370</v>
      </c>
      <c r="O75" s="25">
        <f t="shared" si="102"/>
        <v>52370</v>
      </c>
      <c r="P75" s="25">
        <f t="shared" si="83"/>
        <v>530800011</v>
      </c>
    </row>
    <row r="76" spans="1:16" ht="16.5" customHeight="1" x14ac:dyDescent="0.3">
      <c r="A76" s="21" t="b">
        <v>1</v>
      </c>
      <c r="B76" s="22" t="str">
        <f>"업적 - 캐릭터 스킬 초기화 누적 횟수 " &amp; J76 &amp; " 회"</f>
        <v>업적 - 캐릭터 스킬 초기화 누적 횟수 1 회</v>
      </c>
      <c r="C76" s="20" t="str">
        <f>90&amp;G76&amp;H76&amp;I76&amp;1001</f>
        <v>905121001</v>
      </c>
      <c r="D76" s="20">
        <v>0</v>
      </c>
      <c r="E76" s="21">
        <f t="shared" ref="E76:E77" si="103">C77</f>
        <v>905121002</v>
      </c>
      <c r="F76" s="26">
        <v>0</v>
      </c>
      <c r="G76" s="20">
        <v>5</v>
      </c>
      <c r="H76" s="20">
        <v>1</v>
      </c>
      <c r="I76" s="20">
        <v>2</v>
      </c>
      <c r="J76" s="21">
        <v>1</v>
      </c>
      <c r="K76" s="20" t="str">
        <f>IF(M76="Gem","160001002",IF(M76="Gold","160001001"))</f>
        <v>160001001</v>
      </c>
      <c r="L76" s="21">
        <v>30000</v>
      </c>
      <c r="M76" s="26" t="s">
        <v>18</v>
      </c>
      <c r="N76" s="26">
        <f t="shared" ref="N76:O76" si="104">N75+1</f>
        <v>51371</v>
      </c>
      <c r="O76" s="26">
        <f t="shared" si="104"/>
        <v>52371</v>
      </c>
      <c r="P76" s="20">
        <v>530800011</v>
      </c>
    </row>
    <row r="77" spans="1:16" ht="16.5" customHeight="1" x14ac:dyDescent="0.3">
      <c r="A77" s="21" t="b">
        <v>1</v>
      </c>
      <c r="B77" s="22" t="str">
        <f t="shared" ref="B77:B79" si="105">"업적 - 캐릭터 스킬 초기화 누적 횟수 " &amp; J77 &amp; " 회"</f>
        <v>업적 - 캐릭터 스킬 초기화 누적 횟수 3 회</v>
      </c>
      <c r="C77" s="21">
        <f t="shared" si="78"/>
        <v>905121002</v>
      </c>
      <c r="D77" s="21" t="str">
        <f t="shared" ref="D77:D79" si="106">C76</f>
        <v>905121001</v>
      </c>
      <c r="E77" s="21">
        <f t="shared" si="103"/>
        <v>905121003</v>
      </c>
      <c r="F77" s="26">
        <v>0</v>
      </c>
      <c r="G77" s="21">
        <f>G76</f>
        <v>5</v>
      </c>
      <c r="H77" s="21">
        <f t="shared" ref="H77:I79" si="107">H76</f>
        <v>1</v>
      </c>
      <c r="I77" s="21">
        <f t="shared" si="107"/>
        <v>2</v>
      </c>
      <c r="J77" s="21">
        <v>3</v>
      </c>
      <c r="K77" s="21" t="str">
        <f t="shared" ref="K77:K79" si="108">K76</f>
        <v>160001001</v>
      </c>
      <c r="L77" s="21">
        <f>INT(L76+L76*100%)</f>
        <v>60000</v>
      </c>
      <c r="M77" s="26" t="s">
        <v>18</v>
      </c>
      <c r="N77" s="26">
        <f t="shared" ref="N77:O77" si="109">N76+1</f>
        <v>51372</v>
      </c>
      <c r="O77" s="26">
        <f t="shared" si="109"/>
        <v>52372</v>
      </c>
      <c r="P77" s="26">
        <f t="shared" ref="P77:P79" si="110">P76</f>
        <v>530800011</v>
      </c>
    </row>
    <row r="78" spans="1:16" ht="16.5" customHeight="1" x14ac:dyDescent="0.3">
      <c r="A78" s="21" t="b">
        <v>1</v>
      </c>
      <c r="B78" s="22" t="str">
        <f t="shared" si="105"/>
        <v>업적 - 캐릭터 스킬 초기화 누적 횟수 5 회</v>
      </c>
      <c r="C78" s="21">
        <f t="shared" si="78"/>
        <v>905121003</v>
      </c>
      <c r="D78" s="21">
        <f t="shared" si="106"/>
        <v>905121002</v>
      </c>
      <c r="E78" s="21">
        <f>C79</f>
        <v>905121004</v>
      </c>
      <c r="F78" s="26">
        <v>0</v>
      </c>
      <c r="G78" s="21">
        <f t="shared" ref="G78:G79" si="111">G77</f>
        <v>5</v>
      </c>
      <c r="H78" s="21">
        <f t="shared" si="107"/>
        <v>1</v>
      </c>
      <c r="I78" s="21">
        <f t="shared" si="107"/>
        <v>2</v>
      </c>
      <c r="J78" s="21">
        <v>5</v>
      </c>
      <c r="K78" s="21" t="str">
        <f t="shared" si="108"/>
        <v>160001001</v>
      </c>
      <c r="L78" s="21">
        <f t="shared" ref="L78:L79" si="112">INT(L77+L77*100%)</f>
        <v>120000</v>
      </c>
      <c r="M78" s="26" t="s">
        <v>18</v>
      </c>
      <c r="N78" s="26">
        <f t="shared" ref="N78:O78" si="113">N77+1</f>
        <v>51373</v>
      </c>
      <c r="O78" s="26">
        <f t="shared" si="113"/>
        <v>52373</v>
      </c>
      <c r="P78" s="26">
        <f t="shared" si="110"/>
        <v>530800011</v>
      </c>
    </row>
    <row r="79" spans="1:16" ht="16.5" customHeight="1" x14ac:dyDescent="0.3">
      <c r="A79" s="21" t="b">
        <v>1</v>
      </c>
      <c r="B79" s="22" t="str">
        <f t="shared" si="105"/>
        <v>업적 - 캐릭터 스킬 초기화 누적 횟수 10 회</v>
      </c>
      <c r="C79" s="21">
        <f t="shared" si="78"/>
        <v>905121004</v>
      </c>
      <c r="D79" s="21">
        <f t="shared" si="106"/>
        <v>905121003</v>
      </c>
      <c r="E79" s="20">
        <v>0</v>
      </c>
      <c r="F79" s="26">
        <v>0</v>
      </c>
      <c r="G79" s="21">
        <f t="shared" si="111"/>
        <v>5</v>
      </c>
      <c r="H79" s="21">
        <f t="shared" si="107"/>
        <v>1</v>
      </c>
      <c r="I79" s="21">
        <f t="shared" si="107"/>
        <v>2</v>
      </c>
      <c r="J79" s="21">
        <v>10</v>
      </c>
      <c r="K79" s="21" t="str">
        <f t="shared" si="108"/>
        <v>160001001</v>
      </c>
      <c r="L79" s="21">
        <f t="shared" si="112"/>
        <v>240000</v>
      </c>
      <c r="M79" s="26" t="s">
        <v>18</v>
      </c>
      <c r="N79" s="26">
        <f t="shared" ref="N79:O79" si="114">N78+1</f>
        <v>51374</v>
      </c>
      <c r="O79" s="26">
        <f t="shared" si="114"/>
        <v>52374</v>
      </c>
      <c r="P79" s="26">
        <f t="shared" si="110"/>
        <v>530800011</v>
      </c>
    </row>
    <row r="80" spans="1:16" ht="16.5" customHeight="1" x14ac:dyDescent="0.3">
      <c r="A80" s="18" t="b">
        <v>1</v>
      </c>
      <c r="B80" s="19" t="str">
        <f>"업적 - 수호자 스킬 강화 누적 횟수 " &amp; J80 &amp; " 회"</f>
        <v>업적 - 수호자 스킬 강화 누적 횟수 10 회</v>
      </c>
      <c r="C80" s="20" t="str">
        <f>90&amp;G80&amp;H80&amp;I80&amp;1001</f>
        <v>905211001</v>
      </c>
      <c r="D80" s="20">
        <v>0</v>
      </c>
      <c r="E80" s="18">
        <f t="shared" ref="E80:E130" si="115">C81</f>
        <v>905211002</v>
      </c>
      <c r="F80" s="25">
        <v>0</v>
      </c>
      <c r="G80" s="20">
        <v>5</v>
      </c>
      <c r="H80" s="20">
        <v>2</v>
      </c>
      <c r="I80" s="20">
        <v>1</v>
      </c>
      <c r="J80" s="20">
        <v>10</v>
      </c>
      <c r="K80" s="20" t="str">
        <f>IF(M80="Gem","160001002",IF(M80="Gold","160001001"))</f>
        <v>160001001</v>
      </c>
      <c r="L80" s="20">
        <v>5000</v>
      </c>
      <c r="M80" s="25" t="s">
        <v>18</v>
      </c>
      <c r="N80" s="25">
        <f t="shared" ref="N80:O80" si="116">N79+1</f>
        <v>51375</v>
      </c>
      <c r="O80" s="25">
        <f t="shared" si="116"/>
        <v>52375</v>
      </c>
      <c r="P80" s="20">
        <v>530800011</v>
      </c>
    </row>
    <row r="81" spans="1:16" ht="16.5" customHeight="1" x14ac:dyDescent="0.3">
      <c r="A81" s="18" t="b">
        <v>1</v>
      </c>
      <c r="B81" s="19" t="str">
        <f t="shared" ref="B81:B131" si="117">"업적 - 수호자 스킬 강화 누적 횟수 " &amp; J81 &amp; " 회"</f>
        <v>업적 - 수호자 스킬 강화 누적 횟수 20 회</v>
      </c>
      <c r="C81" s="18">
        <f t="shared" si="78"/>
        <v>905211002</v>
      </c>
      <c r="D81" s="18" t="str">
        <f t="shared" ref="D81:D131" si="118">C80</f>
        <v>905211001</v>
      </c>
      <c r="E81" s="18">
        <f t="shared" si="115"/>
        <v>905211003</v>
      </c>
      <c r="F81" s="25">
        <v>0</v>
      </c>
      <c r="G81" s="18">
        <f>G80</f>
        <v>5</v>
      </c>
      <c r="H81" s="18">
        <f t="shared" ref="H81:I96" si="119">H80</f>
        <v>2</v>
      </c>
      <c r="I81" s="18">
        <f t="shared" si="119"/>
        <v>1</v>
      </c>
      <c r="J81" s="18">
        <v>20</v>
      </c>
      <c r="K81" s="18" t="str">
        <f t="shared" ref="K81:K131" si="120">K80</f>
        <v>160001001</v>
      </c>
      <c r="L81" s="18">
        <f>INT(L80+L$80*50%)</f>
        <v>7500</v>
      </c>
      <c r="M81" s="25" t="s">
        <v>18</v>
      </c>
      <c r="N81" s="25">
        <f t="shared" ref="N81:O81" si="121">N80+1</f>
        <v>51376</v>
      </c>
      <c r="O81" s="25">
        <f t="shared" si="121"/>
        <v>52376</v>
      </c>
      <c r="P81" s="25">
        <f t="shared" ref="P81:P131" si="122">P80</f>
        <v>530800011</v>
      </c>
    </row>
    <row r="82" spans="1:16" ht="16.5" customHeight="1" x14ac:dyDescent="0.3">
      <c r="A82" s="18" t="b">
        <v>1</v>
      </c>
      <c r="B82" s="19" t="str">
        <f t="shared" si="117"/>
        <v>업적 - 수호자 스킬 강화 누적 횟수 30 회</v>
      </c>
      <c r="C82" s="18">
        <f t="shared" si="78"/>
        <v>905211003</v>
      </c>
      <c r="D82" s="18">
        <f t="shared" si="118"/>
        <v>905211002</v>
      </c>
      <c r="E82" s="18">
        <f t="shared" si="115"/>
        <v>905211004</v>
      </c>
      <c r="F82" s="25">
        <v>0</v>
      </c>
      <c r="G82" s="18">
        <f t="shared" ref="G82:I97" si="123">G81</f>
        <v>5</v>
      </c>
      <c r="H82" s="18">
        <f t="shared" si="119"/>
        <v>2</v>
      </c>
      <c r="I82" s="18">
        <f t="shared" si="119"/>
        <v>1</v>
      </c>
      <c r="J82" s="18">
        <v>30</v>
      </c>
      <c r="K82" s="18" t="str">
        <f t="shared" si="120"/>
        <v>160001001</v>
      </c>
      <c r="L82" s="18">
        <f t="shared" ref="L82:L98" si="124">INT(L81+L$80*50%)</f>
        <v>10000</v>
      </c>
      <c r="M82" s="25" t="s">
        <v>18</v>
      </c>
      <c r="N82" s="25">
        <f t="shared" ref="N82:O82" si="125">N81+1</f>
        <v>51377</v>
      </c>
      <c r="O82" s="25">
        <f t="shared" si="125"/>
        <v>52377</v>
      </c>
      <c r="P82" s="25">
        <f t="shared" si="122"/>
        <v>530800011</v>
      </c>
    </row>
    <row r="83" spans="1:16" ht="16.5" customHeight="1" x14ac:dyDescent="0.3">
      <c r="A83" s="18" t="b">
        <v>1</v>
      </c>
      <c r="B83" s="19" t="str">
        <f t="shared" si="117"/>
        <v>업적 - 수호자 스킬 강화 누적 횟수 50 회</v>
      </c>
      <c r="C83" s="18">
        <f t="shared" si="78"/>
        <v>905211004</v>
      </c>
      <c r="D83" s="18">
        <f t="shared" si="118"/>
        <v>905211003</v>
      </c>
      <c r="E83" s="18">
        <f t="shared" si="115"/>
        <v>905211005</v>
      </c>
      <c r="F83" s="25">
        <v>0</v>
      </c>
      <c r="G83" s="18">
        <f t="shared" si="123"/>
        <v>5</v>
      </c>
      <c r="H83" s="18">
        <f t="shared" si="119"/>
        <v>2</v>
      </c>
      <c r="I83" s="18">
        <f t="shared" si="119"/>
        <v>1</v>
      </c>
      <c r="J83" s="18">
        <v>50</v>
      </c>
      <c r="K83" s="18" t="str">
        <f t="shared" si="120"/>
        <v>160001001</v>
      </c>
      <c r="L83" s="18">
        <f t="shared" si="124"/>
        <v>12500</v>
      </c>
      <c r="M83" s="25" t="s">
        <v>18</v>
      </c>
      <c r="N83" s="25">
        <f t="shared" ref="N83:O83" si="126">N82+1</f>
        <v>51378</v>
      </c>
      <c r="O83" s="25">
        <f t="shared" si="126"/>
        <v>52378</v>
      </c>
      <c r="P83" s="25">
        <f t="shared" si="122"/>
        <v>530800011</v>
      </c>
    </row>
    <row r="84" spans="1:16" ht="16.5" customHeight="1" x14ac:dyDescent="0.3">
      <c r="A84" s="18" t="b">
        <v>1</v>
      </c>
      <c r="B84" s="19" t="str">
        <f t="shared" si="117"/>
        <v>업적 - 수호자 스킬 강화 누적 횟수 75 회</v>
      </c>
      <c r="C84" s="18">
        <f t="shared" si="78"/>
        <v>905211005</v>
      </c>
      <c r="D84" s="18">
        <f t="shared" si="118"/>
        <v>905211004</v>
      </c>
      <c r="E84" s="18">
        <f t="shared" si="115"/>
        <v>905211006</v>
      </c>
      <c r="F84" s="25">
        <v>0</v>
      </c>
      <c r="G84" s="18">
        <f t="shared" si="123"/>
        <v>5</v>
      </c>
      <c r="H84" s="18">
        <f t="shared" si="119"/>
        <v>2</v>
      </c>
      <c r="I84" s="18">
        <f t="shared" si="119"/>
        <v>1</v>
      </c>
      <c r="J84" s="18">
        <v>75</v>
      </c>
      <c r="K84" s="18" t="str">
        <f t="shared" si="120"/>
        <v>160001001</v>
      </c>
      <c r="L84" s="18">
        <f t="shared" si="124"/>
        <v>15000</v>
      </c>
      <c r="M84" s="25" t="s">
        <v>18</v>
      </c>
      <c r="N84" s="25">
        <f t="shared" ref="N84:O84" si="127">N83+1</f>
        <v>51379</v>
      </c>
      <c r="O84" s="25">
        <f t="shared" si="127"/>
        <v>52379</v>
      </c>
      <c r="P84" s="25">
        <f t="shared" si="122"/>
        <v>530800011</v>
      </c>
    </row>
    <row r="85" spans="1:16" ht="16.5" customHeight="1" x14ac:dyDescent="0.3">
      <c r="A85" s="18" t="b">
        <v>1</v>
      </c>
      <c r="B85" s="19" t="str">
        <f t="shared" si="117"/>
        <v>업적 - 수호자 스킬 강화 누적 횟수 100 회</v>
      </c>
      <c r="C85" s="18">
        <f t="shared" si="78"/>
        <v>905211006</v>
      </c>
      <c r="D85" s="18">
        <f t="shared" si="118"/>
        <v>905211005</v>
      </c>
      <c r="E85" s="18">
        <f t="shared" si="115"/>
        <v>905211007</v>
      </c>
      <c r="F85" s="25">
        <v>0</v>
      </c>
      <c r="G85" s="18">
        <f t="shared" si="123"/>
        <v>5</v>
      </c>
      <c r="H85" s="18">
        <f t="shared" si="119"/>
        <v>2</v>
      </c>
      <c r="I85" s="18">
        <f t="shared" si="119"/>
        <v>1</v>
      </c>
      <c r="J85" s="18">
        <v>100</v>
      </c>
      <c r="K85" s="18" t="str">
        <f t="shared" si="120"/>
        <v>160001001</v>
      </c>
      <c r="L85" s="18">
        <f t="shared" si="124"/>
        <v>17500</v>
      </c>
      <c r="M85" s="25" t="s">
        <v>18</v>
      </c>
      <c r="N85" s="25">
        <f t="shared" ref="N85:O85" si="128">N84+1</f>
        <v>51380</v>
      </c>
      <c r="O85" s="25">
        <f t="shared" si="128"/>
        <v>52380</v>
      </c>
      <c r="P85" s="25">
        <f t="shared" si="122"/>
        <v>530800011</v>
      </c>
    </row>
    <row r="86" spans="1:16" ht="16.5" customHeight="1" x14ac:dyDescent="0.3">
      <c r="A86" s="18" t="b">
        <v>1</v>
      </c>
      <c r="B86" s="19" t="str">
        <f t="shared" si="117"/>
        <v>업적 - 수호자 스킬 강화 누적 횟수 150 회</v>
      </c>
      <c r="C86" s="18">
        <f t="shared" si="78"/>
        <v>905211007</v>
      </c>
      <c r="D86" s="18">
        <f t="shared" si="118"/>
        <v>905211006</v>
      </c>
      <c r="E86" s="18">
        <f t="shared" si="115"/>
        <v>905211008</v>
      </c>
      <c r="F86" s="25">
        <v>0</v>
      </c>
      <c r="G86" s="18">
        <f t="shared" si="123"/>
        <v>5</v>
      </c>
      <c r="H86" s="18">
        <f t="shared" si="119"/>
        <v>2</v>
      </c>
      <c r="I86" s="18">
        <f t="shared" si="119"/>
        <v>1</v>
      </c>
      <c r="J86" s="18">
        <f>J85+50</f>
        <v>150</v>
      </c>
      <c r="K86" s="18" t="str">
        <f t="shared" si="120"/>
        <v>160001001</v>
      </c>
      <c r="L86" s="18">
        <f t="shared" si="124"/>
        <v>20000</v>
      </c>
      <c r="M86" s="25" t="s">
        <v>18</v>
      </c>
      <c r="N86" s="25">
        <f t="shared" ref="N86:O86" si="129">N85+1</f>
        <v>51381</v>
      </c>
      <c r="O86" s="25">
        <f t="shared" si="129"/>
        <v>52381</v>
      </c>
      <c r="P86" s="25">
        <f t="shared" si="122"/>
        <v>530800011</v>
      </c>
    </row>
    <row r="87" spans="1:16" ht="16.5" customHeight="1" x14ac:dyDescent="0.3">
      <c r="A87" s="18" t="b">
        <v>1</v>
      </c>
      <c r="B87" s="19" t="str">
        <f t="shared" si="117"/>
        <v>업적 - 수호자 스킬 강화 누적 횟수 200 회</v>
      </c>
      <c r="C87" s="18">
        <f t="shared" si="78"/>
        <v>905211008</v>
      </c>
      <c r="D87" s="18">
        <f t="shared" si="118"/>
        <v>905211007</v>
      </c>
      <c r="E87" s="18">
        <f t="shared" si="115"/>
        <v>905211009</v>
      </c>
      <c r="F87" s="25">
        <v>0</v>
      </c>
      <c r="G87" s="18">
        <f t="shared" si="123"/>
        <v>5</v>
      </c>
      <c r="H87" s="18">
        <f t="shared" si="119"/>
        <v>2</v>
      </c>
      <c r="I87" s="18">
        <f t="shared" si="119"/>
        <v>1</v>
      </c>
      <c r="J87" s="18">
        <f t="shared" ref="J87:J131" si="130">J86+50</f>
        <v>200</v>
      </c>
      <c r="K87" s="18" t="str">
        <f t="shared" si="120"/>
        <v>160001001</v>
      </c>
      <c r="L87" s="18">
        <f t="shared" si="124"/>
        <v>22500</v>
      </c>
      <c r="M87" s="25" t="s">
        <v>18</v>
      </c>
      <c r="N87" s="25">
        <f t="shared" ref="N87:O87" si="131">N86+1</f>
        <v>51382</v>
      </c>
      <c r="O87" s="25">
        <f t="shared" si="131"/>
        <v>52382</v>
      </c>
      <c r="P87" s="25">
        <f t="shared" si="122"/>
        <v>530800011</v>
      </c>
    </row>
    <row r="88" spans="1:16" ht="16.5" customHeight="1" x14ac:dyDescent="0.3">
      <c r="A88" s="18" t="b">
        <v>1</v>
      </c>
      <c r="B88" s="19" t="str">
        <f t="shared" si="117"/>
        <v>업적 - 수호자 스킬 강화 누적 횟수 250 회</v>
      </c>
      <c r="C88" s="18">
        <f t="shared" si="78"/>
        <v>905211009</v>
      </c>
      <c r="D88" s="18">
        <f t="shared" si="118"/>
        <v>905211008</v>
      </c>
      <c r="E88" s="18">
        <f t="shared" si="115"/>
        <v>905211010</v>
      </c>
      <c r="F88" s="25">
        <v>0</v>
      </c>
      <c r="G88" s="18">
        <f t="shared" si="123"/>
        <v>5</v>
      </c>
      <c r="H88" s="18">
        <f t="shared" si="119"/>
        <v>2</v>
      </c>
      <c r="I88" s="18">
        <f t="shared" si="119"/>
        <v>1</v>
      </c>
      <c r="J88" s="18">
        <f t="shared" si="130"/>
        <v>250</v>
      </c>
      <c r="K88" s="18" t="str">
        <f t="shared" si="120"/>
        <v>160001001</v>
      </c>
      <c r="L88" s="18">
        <f t="shared" si="124"/>
        <v>25000</v>
      </c>
      <c r="M88" s="25" t="s">
        <v>18</v>
      </c>
      <c r="N88" s="25">
        <f t="shared" ref="N88:O88" si="132">N87+1</f>
        <v>51383</v>
      </c>
      <c r="O88" s="25">
        <f t="shared" si="132"/>
        <v>52383</v>
      </c>
      <c r="P88" s="25">
        <f t="shared" si="122"/>
        <v>530800011</v>
      </c>
    </row>
    <row r="89" spans="1:16" ht="16.5" customHeight="1" x14ac:dyDescent="0.3">
      <c r="A89" s="18" t="b">
        <v>1</v>
      </c>
      <c r="B89" s="19" t="str">
        <f t="shared" si="117"/>
        <v>업적 - 수호자 스킬 강화 누적 횟수 300 회</v>
      </c>
      <c r="C89" s="18">
        <f t="shared" si="78"/>
        <v>905211010</v>
      </c>
      <c r="D89" s="18">
        <f t="shared" si="118"/>
        <v>905211009</v>
      </c>
      <c r="E89" s="18">
        <f t="shared" si="115"/>
        <v>905211011</v>
      </c>
      <c r="F89" s="25">
        <v>0</v>
      </c>
      <c r="G89" s="18">
        <f t="shared" si="123"/>
        <v>5</v>
      </c>
      <c r="H89" s="18">
        <f t="shared" si="119"/>
        <v>2</v>
      </c>
      <c r="I89" s="18">
        <f t="shared" si="119"/>
        <v>1</v>
      </c>
      <c r="J89" s="18">
        <f t="shared" si="130"/>
        <v>300</v>
      </c>
      <c r="K89" s="18" t="str">
        <f t="shared" si="120"/>
        <v>160001001</v>
      </c>
      <c r="L89" s="18">
        <f t="shared" si="124"/>
        <v>27500</v>
      </c>
      <c r="M89" s="25" t="s">
        <v>18</v>
      </c>
      <c r="N89" s="25">
        <f t="shared" ref="N89:O89" si="133">N88+1</f>
        <v>51384</v>
      </c>
      <c r="O89" s="25">
        <f t="shared" si="133"/>
        <v>52384</v>
      </c>
      <c r="P89" s="25">
        <f t="shared" si="122"/>
        <v>530800011</v>
      </c>
    </row>
    <row r="90" spans="1:16" ht="16.5" customHeight="1" x14ac:dyDescent="0.3">
      <c r="A90" s="18" t="b">
        <v>1</v>
      </c>
      <c r="B90" s="19" t="str">
        <f t="shared" si="117"/>
        <v>업적 - 수호자 스킬 강화 누적 횟수 350 회</v>
      </c>
      <c r="C90" s="18">
        <f t="shared" si="78"/>
        <v>905211011</v>
      </c>
      <c r="D90" s="18">
        <f t="shared" si="118"/>
        <v>905211010</v>
      </c>
      <c r="E90" s="18">
        <f t="shared" si="115"/>
        <v>905211012</v>
      </c>
      <c r="F90" s="25">
        <v>0</v>
      </c>
      <c r="G90" s="18">
        <f t="shared" si="123"/>
        <v>5</v>
      </c>
      <c r="H90" s="18">
        <f t="shared" si="119"/>
        <v>2</v>
      </c>
      <c r="I90" s="18">
        <f t="shared" si="119"/>
        <v>1</v>
      </c>
      <c r="J90" s="18">
        <f t="shared" si="130"/>
        <v>350</v>
      </c>
      <c r="K90" s="18" t="str">
        <f t="shared" si="120"/>
        <v>160001001</v>
      </c>
      <c r="L90" s="18">
        <f t="shared" si="124"/>
        <v>30000</v>
      </c>
      <c r="M90" s="25" t="s">
        <v>18</v>
      </c>
      <c r="N90" s="25">
        <f t="shared" ref="N90:O90" si="134">N89+1</f>
        <v>51385</v>
      </c>
      <c r="O90" s="25">
        <f t="shared" si="134"/>
        <v>52385</v>
      </c>
      <c r="P90" s="25">
        <f t="shared" si="122"/>
        <v>530800011</v>
      </c>
    </row>
    <row r="91" spans="1:16" ht="16.5" customHeight="1" x14ac:dyDescent="0.3">
      <c r="A91" s="18" t="b">
        <v>1</v>
      </c>
      <c r="B91" s="19" t="str">
        <f t="shared" si="117"/>
        <v>업적 - 수호자 스킬 강화 누적 횟수 400 회</v>
      </c>
      <c r="C91" s="18">
        <f t="shared" si="78"/>
        <v>905211012</v>
      </c>
      <c r="D91" s="18">
        <f t="shared" si="118"/>
        <v>905211011</v>
      </c>
      <c r="E91" s="18">
        <f t="shared" si="115"/>
        <v>905211013</v>
      </c>
      <c r="F91" s="25">
        <v>0</v>
      </c>
      <c r="G91" s="18">
        <f t="shared" si="123"/>
        <v>5</v>
      </c>
      <c r="H91" s="18">
        <f t="shared" si="119"/>
        <v>2</v>
      </c>
      <c r="I91" s="18">
        <f t="shared" si="119"/>
        <v>1</v>
      </c>
      <c r="J91" s="18">
        <f t="shared" si="130"/>
        <v>400</v>
      </c>
      <c r="K91" s="18" t="str">
        <f t="shared" si="120"/>
        <v>160001001</v>
      </c>
      <c r="L91" s="18">
        <f t="shared" si="124"/>
        <v>32500</v>
      </c>
      <c r="M91" s="25" t="s">
        <v>18</v>
      </c>
      <c r="N91" s="25">
        <f t="shared" ref="N91:O91" si="135">N90+1</f>
        <v>51386</v>
      </c>
      <c r="O91" s="25">
        <f t="shared" si="135"/>
        <v>52386</v>
      </c>
      <c r="P91" s="25">
        <f t="shared" si="122"/>
        <v>530800011</v>
      </c>
    </row>
    <row r="92" spans="1:16" ht="16.5" customHeight="1" x14ac:dyDescent="0.3">
      <c r="A92" s="18" t="b">
        <v>1</v>
      </c>
      <c r="B92" s="19" t="str">
        <f t="shared" si="117"/>
        <v>업적 - 수호자 스킬 강화 누적 횟수 450 회</v>
      </c>
      <c r="C92" s="18">
        <f t="shared" si="78"/>
        <v>905211013</v>
      </c>
      <c r="D92" s="18">
        <f t="shared" si="118"/>
        <v>905211012</v>
      </c>
      <c r="E92" s="18">
        <f t="shared" si="115"/>
        <v>905211014</v>
      </c>
      <c r="F92" s="25">
        <v>0</v>
      </c>
      <c r="G92" s="18">
        <f t="shared" si="123"/>
        <v>5</v>
      </c>
      <c r="H92" s="18">
        <f t="shared" si="119"/>
        <v>2</v>
      </c>
      <c r="I92" s="18">
        <f t="shared" si="119"/>
        <v>1</v>
      </c>
      <c r="J92" s="18">
        <f t="shared" si="130"/>
        <v>450</v>
      </c>
      <c r="K92" s="18" t="str">
        <f t="shared" si="120"/>
        <v>160001001</v>
      </c>
      <c r="L92" s="18">
        <f t="shared" si="124"/>
        <v>35000</v>
      </c>
      <c r="M92" s="25" t="s">
        <v>18</v>
      </c>
      <c r="N92" s="25">
        <f t="shared" ref="N92:O92" si="136">N91+1</f>
        <v>51387</v>
      </c>
      <c r="O92" s="25">
        <f t="shared" si="136"/>
        <v>52387</v>
      </c>
      <c r="P92" s="25">
        <f t="shared" si="122"/>
        <v>530800011</v>
      </c>
    </row>
    <row r="93" spans="1:16" ht="16.5" customHeight="1" x14ac:dyDescent="0.3">
      <c r="A93" s="18" t="b">
        <v>1</v>
      </c>
      <c r="B93" s="19" t="str">
        <f t="shared" si="117"/>
        <v>업적 - 수호자 스킬 강화 누적 횟수 500 회</v>
      </c>
      <c r="C93" s="18">
        <f t="shared" si="78"/>
        <v>905211014</v>
      </c>
      <c r="D93" s="18">
        <f t="shared" si="118"/>
        <v>905211013</v>
      </c>
      <c r="E93" s="18">
        <f t="shared" si="115"/>
        <v>905211015</v>
      </c>
      <c r="F93" s="25">
        <v>0</v>
      </c>
      <c r="G93" s="18">
        <f t="shared" si="123"/>
        <v>5</v>
      </c>
      <c r="H93" s="18">
        <f t="shared" si="119"/>
        <v>2</v>
      </c>
      <c r="I93" s="18">
        <f t="shared" si="119"/>
        <v>1</v>
      </c>
      <c r="J93" s="18">
        <f t="shared" si="130"/>
        <v>500</v>
      </c>
      <c r="K93" s="18" t="str">
        <f t="shared" si="120"/>
        <v>160001001</v>
      </c>
      <c r="L93" s="18">
        <f t="shared" si="124"/>
        <v>37500</v>
      </c>
      <c r="M93" s="25" t="s">
        <v>18</v>
      </c>
      <c r="N93" s="25">
        <f t="shared" ref="N93:O93" si="137">N92+1</f>
        <v>51388</v>
      </c>
      <c r="O93" s="25">
        <f t="shared" si="137"/>
        <v>52388</v>
      </c>
      <c r="P93" s="25">
        <f t="shared" si="122"/>
        <v>530800011</v>
      </c>
    </row>
    <row r="94" spans="1:16" ht="16.5" customHeight="1" x14ac:dyDescent="0.3">
      <c r="A94" s="18" t="b">
        <v>1</v>
      </c>
      <c r="B94" s="19" t="str">
        <f t="shared" si="117"/>
        <v>업적 - 수호자 스킬 강화 누적 횟수 550 회</v>
      </c>
      <c r="C94" s="18">
        <f t="shared" si="78"/>
        <v>905211015</v>
      </c>
      <c r="D94" s="18">
        <f t="shared" si="118"/>
        <v>905211014</v>
      </c>
      <c r="E94" s="18">
        <f t="shared" si="115"/>
        <v>905211016</v>
      </c>
      <c r="F94" s="25">
        <v>0</v>
      </c>
      <c r="G94" s="18">
        <f t="shared" si="123"/>
        <v>5</v>
      </c>
      <c r="H94" s="18">
        <f t="shared" si="119"/>
        <v>2</v>
      </c>
      <c r="I94" s="18">
        <f t="shared" si="119"/>
        <v>1</v>
      </c>
      <c r="J94" s="18">
        <f t="shared" si="130"/>
        <v>550</v>
      </c>
      <c r="K94" s="18" t="str">
        <f t="shared" si="120"/>
        <v>160001001</v>
      </c>
      <c r="L94" s="18">
        <f t="shared" si="124"/>
        <v>40000</v>
      </c>
      <c r="M94" s="25" t="s">
        <v>18</v>
      </c>
      <c r="N94" s="25">
        <f t="shared" ref="N94:O94" si="138">N93+1</f>
        <v>51389</v>
      </c>
      <c r="O94" s="25">
        <f t="shared" si="138"/>
        <v>52389</v>
      </c>
      <c r="P94" s="25">
        <f t="shared" si="122"/>
        <v>530800011</v>
      </c>
    </row>
    <row r="95" spans="1:16" ht="16.5" customHeight="1" x14ac:dyDescent="0.3">
      <c r="A95" s="18" t="b">
        <v>1</v>
      </c>
      <c r="B95" s="19" t="str">
        <f t="shared" si="117"/>
        <v>업적 - 수호자 스킬 강화 누적 횟수 600 회</v>
      </c>
      <c r="C95" s="18">
        <f t="shared" si="78"/>
        <v>905211016</v>
      </c>
      <c r="D95" s="18">
        <f t="shared" si="118"/>
        <v>905211015</v>
      </c>
      <c r="E95" s="18">
        <f t="shared" si="115"/>
        <v>905211017</v>
      </c>
      <c r="F95" s="25">
        <v>0</v>
      </c>
      <c r="G95" s="18">
        <f t="shared" si="123"/>
        <v>5</v>
      </c>
      <c r="H95" s="18">
        <f t="shared" si="119"/>
        <v>2</v>
      </c>
      <c r="I95" s="18">
        <f t="shared" si="119"/>
        <v>1</v>
      </c>
      <c r="J95" s="18">
        <f t="shared" si="130"/>
        <v>600</v>
      </c>
      <c r="K95" s="18" t="str">
        <f t="shared" si="120"/>
        <v>160001001</v>
      </c>
      <c r="L95" s="18">
        <f t="shared" si="124"/>
        <v>42500</v>
      </c>
      <c r="M95" s="25" t="s">
        <v>18</v>
      </c>
      <c r="N95" s="25">
        <f t="shared" ref="N95:O95" si="139">N94+1</f>
        <v>51390</v>
      </c>
      <c r="O95" s="25">
        <f t="shared" si="139"/>
        <v>52390</v>
      </c>
      <c r="P95" s="25">
        <f t="shared" si="122"/>
        <v>530800011</v>
      </c>
    </row>
    <row r="96" spans="1:16" ht="16.5" customHeight="1" x14ac:dyDescent="0.3">
      <c r="A96" s="18" t="b">
        <v>1</v>
      </c>
      <c r="B96" s="19" t="str">
        <f t="shared" si="117"/>
        <v>업적 - 수호자 스킬 강화 누적 횟수 650 회</v>
      </c>
      <c r="C96" s="18">
        <f t="shared" si="78"/>
        <v>905211017</v>
      </c>
      <c r="D96" s="18">
        <f t="shared" si="118"/>
        <v>905211016</v>
      </c>
      <c r="E96" s="18">
        <f t="shared" si="115"/>
        <v>905211018</v>
      </c>
      <c r="F96" s="25">
        <v>0</v>
      </c>
      <c r="G96" s="18">
        <f t="shared" si="123"/>
        <v>5</v>
      </c>
      <c r="H96" s="18">
        <f t="shared" si="119"/>
        <v>2</v>
      </c>
      <c r="I96" s="18">
        <f t="shared" si="119"/>
        <v>1</v>
      </c>
      <c r="J96" s="18">
        <f t="shared" si="130"/>
        <v>650</v>
      </c>
      <c r="K96" s="18" t="str">
        <f t="shared" si="120"/>
        <v>160001001</v>
      </c>
      <c r="L96" s="18">
        <f t="shared" si="124"/>
        <v>45000</v>
      </c>
      <c r="M96" s="25" t="s">
        <v>18</v>
      </c>
      <c r="N96" s="25">
        <f t="shared" ref="N96:O96" si="140">N95+1</f>
        <v>51391</v>
      </c>
      <c r="O96" s="25">
        <f t="shared" si="140"/>
        <v>52391</v>
      </c>
      <c r="P96" s="25">
        <f t="shared" si="122"/>
        <v>530800011</v>
      </c>
    </row>
    <row r="97" spans="1:16" ht="16.5" customHeight="1" x14ac:dyDescent="0.3">
      <c r="A97" s="18" t="b">
        <v>1</v>
      </c>
      <c r="B97" s="19" t="str">
        <f t="shared" si="117"/>
        <v>업적 - 수호자 스킬 강화 누적 횟수 700 회</v>
      </c>
      <c r="C97" s="18">
        <f t="shared" si="78"/>
        <v>905211018</v>
      </c>
      <c r="D97" s="18">
        <f t="shared" si="118"/>
        <v>905211017</v>
      </c>
      <c r="E97" s="18">
        <f t="shared" si="115"/>
        <v>905211019</v>
      </c>
      <c r="F97" s="25">
        <v>0</v>
      </c>
      <c r="G97" s="18">
        <f t="shared" si="123"/>
        <v>5</v>
      </c>
      <c r="H97" s="18">
        <f t="shared" si="123"/>
        <v>2</v>
      </c>
      <c r="I97" s="18">
        <f t="shared" si="123"/>
        <v>1</v>
      </c>
      <c r="J97" s="18">
        <f t="shared" si="130"/>
        <v>700</v>
      </c>
      <c r="K97" s="18" t="str">
        <f t="shared" si="120"/>
        <v>160001001</v>
      </c>
      <c r="L97" s="18">
        <f t="shared" si="124"/>
        <v>47500</v>
      </c>
      <c r="M97" s="25" t="s">
        <v>18</v>
      </c>
      <c r="N97" s="25">
        <f t="shared" ref="N97:O97" si="141">N96+1</f>
        <v>51392</v>
      </c>
      <c r="O97" s="25">
        <f t="shared" si="141"/>
        <v>52392</v>
      </c>
      <c r="P97" s="25">
        <f t="shared" si="122"/>
        <v>530800011</v>
      </c>
    </row>
    <row r="98" spans="1:16" ht="16.5" customHeight="1" x14ac:dyDescent="0.3">
      <c r="A98" s="18" t="b">
        <v>1</v>
      </c>
      <c r="B98" s="19" t="str">
        <f t="shared" si="117"/>
        <v>업적 - 수호자 스킬 강화 누적 횟수 750 회</v>
      </c>
      <c r="C98" s="18">
        <f t="shared" si="78"/>
        <v>905211019</v>
      </c>
      <c r="D98" s="18">
        <f t="shared" si="118"/>
        <v>905211018</v>
      </c>
      <c r="E98" s="18">
        <f t="shared" si="115"/>
        <v>905211020</v>
      </c>
      <c r="F98" s="25">
        <v>0</v>
      </c>
      <c r="G98" s="18">
        <f t="shared" ref="G98:I113" si="142">G97</f>
        <v>5</v>
      </c>
      <c r="H98" s="18">
        <f t="shared" si="142"/>
        <v>2</v>
      </c>
      <c r="I98" s="18">
        <f t="shared" si="142"/>
        <v>1</v>
      </c>
      <c r="J98" s="18">
        <f t="shared" si="130"/>
        <v>750</v>
      </c>
      <c r="K98" s="18" t="str">
        <f t="shared" si="120"/>
        <v>160001001</v>
      </c>
      <c r="L98" s="18">
        <f t="shared" si="124"/>
        <v>50000</v>
      </c>
      <c r="M98" s="25" t="s">
        <v>18</v>
      </c>
      <c r="N98" s="25">
        <f t="shared" ref="N98:O98" si="143">N97+1</f>
        <v>51393</v>
      </c>
      <c r="O98" s="25">
        <f t="shared" si="143"/>
        <v>52393</v>
      </c>
      <c r="P98" s="25">
        <f t="shared" si="122"/>
        <v>530800011</v>
      </c>
    </row>
    <row r="99" spans="1:16" ht="16.5" customHeight="1" x14ac:dyDescent="0.3">
      <c r="A99" s="18" t="b">
        <v>1</v>
      </c>
      <c r="B99" s="19" t="str">
        <f t="shared" si="117"/>
        <v>업적 - 수호자 스킬 강화 누적 횟수 800 회</v>
      </c>
      <c r="C99" s="18">
        <f t="shared" si="78"/>
        <v>905211020</v>
      </c>
      <c r="D99" s="18">
        <f t="shared" si="118"/>
        <v>905211019</v>
      </c>
      <c r="E99" s="18">
        <f t="shared" si="115"/>
        <v>905211021</v>
      </c>
      <c r="F99" s="25">
        <v>0</v>
      </c>
      <c r="G99" s="18">
        <f t="shared" si="142"/>
        <v>5</v>
      </c>
      <c r="H99" s="18">
        <f t="shared" si="142"/>
        <v>2</v>
      </c>
      <c r="I99" s="18">
        <f t="shared" si="142"/>
        <v>1</v>
      </c>
      <c r="J99" s="18">
        <f t="shared" si="130"/>
        <v>800</v>
      </c>
      <c r="K99" s="18" t="str">
        <f t="shared" si="120"/>
        <v>160001001</v>
      </c>
      <c r="L99" s="20">
        <f>INT(L98+L$98*10%)</f>
        <v>55000</v>
      </c>
      <c r="M99" s="25" t="s">
        <v>18</v>
      </c>
      <c r="N99" s="25">
        <f t="shared" ref="N99:O99" si="144">N98+1</f>
        <v>51394</v>
      </c>
      <c r="O99" s="25">
        <f t="shared" si="144"/>
        <v>52394</v>
      </c>
      <c r="P99" s="25">
        <f t="shared" si="122"/>
        <v>530800011</v>
      </c>
    </row>
    <row r="100" spans="1:16" ht="16.5" customHeight="1" x14ac:dyDescent="0.3">
      <c r="A100" s="18" t="b">
        <v>1</v>
      </c>
      <c r="B100" s="19" t="str">
        <f t="shared" si="117"/>
        <v>업적 - 수호자 스킬 강화 누적 횟수 850 회</v>
      </c>
      <c r="C100" s="18">
        <f t="shared" si="78"/>
        <v>905211021</v>
      </c>
      <c r="D100" s="18">
        <f t="shared" si="118"/>
        <v>905211020</v>
      </c>
      <c r="E100" s="18">
        <f t="shared" si="115"/>
        <v>905211022</v>
      </c>
      <c r="F100" s="25">
        <v>0</v>
      </c>
      <c r="G100" s="18">
        <f t="shared" si="142"/>
        <v>5</v>
      </c>
      <c r="H100" s="18">
        <f t="shared" si="142"/>
        <v>2</v>
      </c>
      <c r="I100" s="18">
        <f t="shared" si="142"/>
        <v>1</v>
      </c>
      <c r="J100" s="18">
        <f t="shared" si="130"/>
        <v>850</v>
      </c>
      <c r="K100" s="18" t="str">
        <f t="shared" si="120"/>
        <v>160001001</v>
      </c>
      <c r="L100" s="25">
        <f>INT(L99+L$98*10%)</f>
        <v>60000</v>
      </c>
      <c r="M100" s="25" t="s">
        <v>18</v>
      </c>
      <c r="N100" s="25">
        <f t="shared" ref="N100:O100" si="145">N99+1</f>
        <v>51395</v>
      </c>
      <c r="O100" s="25">
        <f t="shared" si="145"/>
        <v>52395</v>
      </c>
      <c r="P100" s="25">
        <f t="shared" si="122"/>
        <v>530800011</v>
      </c>
    </row>
    <row r="101" spans="1:16" ht="16.5" customHeight="1" x14ac:dyDescent="0.3">
      <c r="A101" s="18" t="b">
        <v>1</v>
      </c>
      <c r="B101" s="19" t="str">
        <f t="shared" si="117"/>
        <v>업적 - 수호자 스킬 강화 누적 횟수 900 회</v>
      </c>
      <c r="C101" s="18">
        <f t="shared" si="78"/>
        <v>905211022</v>
      </c>
      <c r="D101" s="18">
        <f t="shared" si="118"/>
        <v>905211021</v>
      </c>
      <c r="E101" s="18">
        <f t="shared" si="115"/>
        <v>905211023</v>
      </c>
      <c r="F101" s="25">
        <v>0</v>
      </c>
      <c r="G101" s="18">
        <f t="shared" si="142"/>
        <v>5</v>
      </c>
      <c r="H101" s="18">
        <f t="shared" si="142"/>
        <v>2</v>
      </c>
      <c r="I101" s="18">
        <f t="shared" si="142"/>
        <v>1</v>
      </c>
      <c r="J101" s="18">
        <f t="shared" si="130"/>
        <v>900</v>
      </c>
      <c r="K101" s="18" t="str">
        <f t="shared" si="120"/>
        <v>160001001</v>
      </c>
      <c r="L101" s="25">
        <f t="shared" ref="L101:L108" si="146">INT(L100+L$98*10%)</f>
        <v>65000</v>
      </c>
      <c r="M101" s="25" t="s">
        <v>18</v>
      </c>
      <c r="N101" s="25">
        <f t="shared" ref="N101:O101" si="147">N100+1</f>
        <v>51396</v>
      </c>
      <c r="O101" s="25">
        <f t="shared" si="147"/>
        <v>52396</v>
      </c>
      <c r="P101" s="25">
        <f t="shared" si="122"/>
        <v>530800011</v>
      </c>
    </row>
    <row r="102" spans="1:16" ht="16.5" customHeight="1" x14ac:dyDescent="0.3">
      <c r="A102" s="18" t="b">
        <v>1</v>
      </c>
      <c r="B102" s="19" t="str">
        <f t="shared" si="117"/>
        <v>업적 - 수호자 스킬 강화 누적 횟수 950 회</v>
      </c>
      <c r="C102" s="18">
        <f t="shared" si="78"/>
        <v>905211023</v>
      </c>
      <c r="D102" s="18">
        <f t="shared" si="118"/>
        <v>905211022</v>
      </c>
      <c r="E102" s="18">
        <f t="shared" si="115"/>
        <v>905211024</v>
      </c>
      <c r="F102" s="25">
        <v>0</v>
      </c>
      <c r="G102" s="18">
        <f t="shared" si="142"/>
        <v>5</v>
      </c>
      <c r="H102" s="18">
        <f t="shared" si="142"/>
        <v>2</v>
      </c>
      <c r="I102" s="18">
        <f t="shared" si="142"/>
        <v>1</v>
      </c>
      <c r="J102" s="18">
        <f t="shared" si="130"/>
        <v>950</v>
      </c>
      <c r="K102" s="18" t="str">
        <f t="shared" si="120"/>
        <v>160001001</v>
      </c>
      <c r="L102" s="25">
        <f t="shared" si="146"/>
        <v>70000</v>
      </c>
      <c r="M102" s="25" t="s">
        <v>18</v>
      </c>
      <c r="N102" s="25">
        <f t="shared" ref="N102:O102" si="148">N101+1</f>
        <v>51397</v>
      </c>
      <c r="O102" s="25">
        <f t="shared" si="148"/>
        <v>52397</v>
      </c>
      <c r="P102" s="25">
        <f t="shared" si="122"/>
        <v>530800011</v>
      </c>
    </row>
    <row r="103" spans="1:16" ht="16.5" customHeight="1" x14ac:dyDescent="0.3">
      <c r="A103" s="18" t="b">
        <v>1</v>
      </c>
      <c r="B103" s="19" t="str">
        <f t="shared" si="117"/>
        <v>업적 - 수호자 스킬 강화 누적 횟수 1000 회</v>
      </c>
      <c r="C103" s="18">
        <f t="shared" si="78"/>
        <v>905211024</v>
      </c>
      <c r="D103" s="18">
        <f t="shared" si="118"/>
        <v>905211023</v>
      </c>
      <c r="E103" s="18">
        <f t="shared" si="115"/>
        <v>905211025</v>
      </c>
      <c r="F103" s="25">
        <v>0</v>
      </c>
      <c r="G103" s="18">
        <f t="shared" si="142"/>
        <v>5</v>
      </c>
      <c r="H103" s="18">
        <f t="shared" si="142"/>
        <v>2</v>
      </c>
      <c r="I103" s="18">
        <f t="shared" si="142"/>
        <v>1</v>
      </c>
      <c r="J103" s="18">
        <f t="shared" si="130"/>
        <v>1000</v>
      </c>
      <c r="K103" s="18" t="str">
        <f t="shared" si="120"/>
        <v>160001001</v>
      </c>
      <c r="L103" s="25">
        <f t="shared" si="146"/>
        <v>75000</v>
      </c>
      <c r="M103" s="25" t="s">
        <v>18</v>
      </c>
      <c r="N103" s="25">
        <f t="shared" ref="N103:O103" si="149">N102+1</f>
        <v>51398</v>
      </c>
      <c r="O103" s="25">
        <f t="shared" si="149"/>
        <v>52398</v>
      </c>
      <c r="P103" s="25">
        <f t="shared" si="122"/>
        <v>530800011</v>
      </c>
    </row>
    <row r="104" spans="1:16" ht="16.5" customHeight="1" x14ac:dyDescent="0.3">
      <c r="A104" s="18" t="b">
        <v>1</v>
      </c>
      <c r="B104" s="19" t="str">
        <f t="shared" si="117"/>
        <v>업적 - 수호자 스킬 강화 누적 횟수 1050 회</v>
      </c>
      <c r="C104" s="18">
        <f t="shared" si="78"/>
        <v>905211025</v>
      </c>
      <c r="D104" s="18">
        <f t="shared" si="118"/>
        <v>905211024</v>
      </c>
      <c r="E104" s="18">
        <f t="shared" si="115"/>
        <v>905211026</v>
      </c>
      <c r="F104" s="25">
        <v>0</v>
      </c>
      <c r="G104" s="18">
        <f t="shared" si="142"/>
        <v>5</v>
      </c>
      <c r="H104" s="18">
        <f t="shared" si="142"/>
        <v>2</v>
      </c>
      <c r="I104" s="18">
        <f t="shared" si="142"/>
        <v>1</v>
      </c>
      <c r="J104" s="18">
        <f t="shared" si="130"/>
        <v>1050</v>
      </c>
      <c r="K104" s="18" t="str">
        <f t="shared" si="120"/>
        <v>160001001</v>
      </c>
      <c r="L104" s="25">
        <f t="shared" si="146"/>
        <v>80000</v>
      </c>
      <c r="M104" s="25" t="s">
        <v>18</v>
      </c>
      <c r="N104" s="25">
        <f t="shared" ref="N104:O104" si="150">N103+1</f>
        <v>51399</v>
      </c>
      <c r="O104" s="25">
        <f t="shared" si="150"/>
        <v>52399</v>
      </c>
      <c r="P104" s="25">
        <f t="shared" si="122"/>
        <v>530800011</v>
      </c>
    </row>
    <row r="105" spans="1:16" ht="16.5" customHeight="1" x14ac:dyDescent="0.3">
      <c r="A105" s="18" t="b">
        <v>1</v>
      </c>
      <c r="B105" s="19" t="str">
        <f t="shared" si="117"/>
        <v>업적 - 수호자 스킬 강화 누적 횟수 1100 회</v>
      </c>
      <c r="C105" s="18">
        <f t="shared" si="78"/>
        <v>905211026</v>
      </c>
      <c r="D105" s="18">
        <f t="shared" si="118"/>
        <v>905211025</v>
      </c>
      <c r="E105" s="18">
        <f t="shared" si="115"/>
        <v>905211027</v>
      </c>
      <c r="F105" s="25">
        <v>0</v>
      </c>
      <c r="G105" s="18">
        <f t="shared" si="142"/>
        <v>5</v>
      </c>
      <c r="H105" s="18">
        <f t="shared" si="142"/>
        <v>2</v>
      </c>
      <c r="I105" s="18">
        <f t="shared" si="142"/>
        <v>1</v>
      </c>
      <c r="J105" s="18">
        <f t="shared" si="130"/>
        <v>1100</v>
      </c>
      <c r="K105" s="18" t="str">
        <f t="shared" si="120"/>
        <v>160001001</v>
      </c>
      <c r="L105" s="25">
        <f t="shared" si="146"/>
        <v>85000</v>
      </c>
      <c r="M105" s="25" t="s">
        <v>18</v>
      </c>
      <c r="N105" s="25">
        <f t="shared" ref="N105:O105" si="151">N104+1</f>
        <v>51400</v>
      </c>
      <c r="O105" s="25">
        <f t="shared" si="151"/>
        <v>52400</v>
      </c>
      <c r="P105" s="25">
        <f t="shared" si="122"/>
        <v>530800011</v>
      </c>
    </row>
    <row r="106" spans="1:16" ht="16.5" customHeight="1" x14ac:dyDescent="0.3">
      <c r="A106" s="18" t="b">
        <v>1</v>
      </c>
      <c r="B106" s="19" t="str">
        <f t="shared" si="117"/>
        <v>업적 - 수호자 스킬 강화 누적 횟수 1150 회</v>
      </c>
      <c r="C106" s="18">
        <f t="shared" si="78"/>
        <v>905211027</v>
      </c>
      <c r="D106" s="18">
        <f t="shared" si="118"/>
        <v>905211026</v>
      </c>
      <c r="E106" s="18">
        <f t="shared" si="115"/>
        <v>905211028</v>
      </c>
      <c r="F106" s="25">
        <v>0</v>
      </c>
      <c r="G106" s="18">
        <f t="shared" si="142"/>
        <v>5</v>
      </c>
      <c r="H106" s="18">
        <f t="shared" si="142"/>
        <v>2</v>
      </c>
      <c r="I106" s="18">
        <f t="shared" si="142"/>
        <v>1</v>
      </c>
      <c r="J106" s="18">
        <f t="shared" si="130"/>
        <v>1150</v>
      </c>
      <c r="K106" s="18" t="str">
        <f t="shared" si="120"/>
        <v>160001001</v>
      </c>
      <c r="L106" s="25">
        <f t="shared" si="146"/>
        <v>90000</v>
      </c>
      <c r="M106" s="25" t="s">
        <v>18</v>
      </c>
      <c r="N106" s="25">
        <f t="shared" ref="N106:O106" si="152">N105+1</f>
        <v>51401</v>
      </c>
      <c r="O106" s="25">
        <f t="shared" si="152"/>
        <v>52401</v>
      </c>
      <c r="P106" s="25">
        <f t="shared" si="122"/>
        <v>530800011</v>
      </c>
    </row>
    <row r="107" spans="1:16" ht="16.5" customHeight="1" x14ac:dyDescent="0.3">
      <c r="A107" s="18" t="b">
        <v>1</v>
      </c>
      <c r="B107" s="19" t="str">
        <f t="shared" si="117"/>
        <v>업적 - 수호자 스킬 강화 누적 횟수 1200 회</v>
      </c>
      <c r="C107" s="18">
        <f t="shared" si="78"/>
        <v>905211028</v>
      </c>
      <c r="D107" s="18">
        <f t="shared" si="118"/>
        <v>905211027</v>
      </c>
      <c r="E107" s="18">
        <f t="shared" si="115"/>
        <v>905211029</v>
      </c>
      <c r="F107" s="25">
        <v>0</v>
      </c>
      <c r="G107" s="18">
        <f t="shared" si="142"/>
        <v>5</v>
      </c>
      <c r="H107" s="18">
        <f t="shared" si="142"/>
        <v>2</v>
      </c>
      <c r="I107" s="18">
        <f t="shared" si="142"/>
        <v>1</v>
      </c>
      <c r="J107" s="18">
        <f t="shared" si="130"/>
        <v>1200</v>
      </c>
      <c r="K107" s="18" t="str">
        <f t="shared" si="120"/>
        <v>160001001</v>
      </c>
      <c r="L107" s="25">
        <f t="shared" si="146"/>
        <v>95000</v>
      </c>
      <c r="M107" s="25" t="s">
        <v>18</v>
      </c>
      <c r="N107" s="25">
        <f t="shared" ref="N107:O107" si="153">N106+1</f>
        <v>51402</v>
      </c>
      <c r="O107" s="25">
        <f t="shared" si="153"/>
        <v>52402</v>
      </c>
      <c r="P107" s="25">
        <f t="shared" si="122"/>
        <v>530800011</v>
      </c>
    </row>
    <row r="108" spans="1:16" ht="16.5" customHeight="1" x14ac:dyDescent="0.3">
      <c r="A108" s="18" t="b">
        <v>1</v>
      </c>
      <c r="B108" s="19" t="str">
        <f t="shared" si="117"/>
        <v>업적 - 수호자 스킬 강화 누적 횟수 1250 회</v>
      </c>
      <c r="C108" s="18">
        <f t="shared" si="78"/>
        <v>905211029</v>
      </c>
      <c r="D108" s="18">
        <f t="shared" si="118"/>
        <v>905211028</v>
      </c>
      <c r="E108" s="18">
        <f t="shared" si="115"/>
        <v>905211030</v>
      </c>
      <c r="F108" s="25">
        <v>0</v>
      </c>
      <c r="G108" s="18">
        <f t="shared" si="142"/>
        <v>5</v>
      </c>
      <c r="H108" s="18">
        <f t="shared" si="142"/>
        <v>2</v>
      </c>
      <c r="I108" s="18">
        <f t="shared" si="142"/>
        <v>1</v>
      </c>
      <c r="J108" s="18">
        <f t="shared" si="130"/>
        <v>1250</v>
      </c>
      <c r="K108" s="18" t="str">
        <f t="shared" si="120"/>
        <v>160001001</v>
      </c>
      <c r="L108" s="25">
        <f t="shared" si="146"/>
        <v>100000</v>
      </c>
      <c r="M108" s="25" t="s">
        <v>18</v>
      </c>
      <c r="N108" s="25">
        <f t="shared" ref="N108:O108" si="154">N107+1</f>
        <v>51403</v>
      </c>
      <c r="O108" s="25">
        <f t="shared" si="154"/>
        <v>52403</v>
      </c>
      <c r="P108" s="25">
        <f t="shared" si="122"/>
        <v>530800011</v>
      </c>
    </row>
    <row r="109" spans="1:16" ht="16.5" customHeight="1" x14ac:dyDescent="0.3">
      <c r="A109" s="18" t="b">
        <v>1</v>
      </c>
      <c r="B109" s="19" t="str">
        <f t="shared" si="117"/>
        <v>업적 - 수호자 스킬 강화 누적 횟수 1300 회</v>
      </c>
      <c r="C109" s="18">
        <f t="shared" si="78"/>
        <v>905211030</v>
      </c>
      <c r="D109" s="18">
        <f t="shared" si="118"/>
        <v>905211029</v>
      </c>
      <c r="E109" s="18">
        <f t="shared" si="115"/>
        <v>905211031</v>
      </c>
      <c r="F109" s="25">
        <v>0</v>
      </c>
      <c r="G109" s="18">
        <f t="shared" si="142"/>
        <v>5</v>
      </c>
      <c r="H109" s="18">
        <f t="shared" si="142"/>
        <v>2</v>
      </c>
      <c r="I109" s="18">
        <f t="shared" si="142"/>
        <v>1</v>
      </c>
      <c r="J109" s="18">
        <f t="shared" si="130"/>
        <v>1300</v>
      </c>
      <c r="K109" s="18" t="str">
        <f t="shared" si="120"/>
        <v>160001001</v>
      </c>
      <c r="L109" s="20">
        <f>INT(L108+L$108*10%)</f>
        <v>110000</v>
      </c>
      <c r="M109" s="25" t="s">
        <v>18</v>
      </c>
      <c r="N109" s="25">
        <f t="shared" ref="N109:O109" si="155">N108+1</f>
        <v>51404</v>
      </c>
      <c r="O109" s="25">
        <f t="shared" si="155"/>
        <v>52404</v>
      </c>
      <c r="P109" s="25">
        <f t="shared" si="122"/>
        <v>530800011</v>
      </c>
    </row>
    <row r="110" spans="1:16" ht="16.5" customHeight="1" x14ac:dyDescent="0.3">
      <c r="A110" s="18" t="b">
        <v>1</v>
      </c>
      <c r="B110" s="19" t="str">
        <f t="shared" si="117"/>
        <v>업적 - 수호자 스킬 강화 누적 횟수 1350 회</v>
      </c>
      <c r="C110" s="18">
        <f t="shared" si="78"/>
        <v>905211031</v>
      </c>
      <c r="D110" s="18">
        <f t="shared" si="118"/>
        <v>905211030</v>
      </c>
      <c r="E110" s="18">
        <f t="shared" si="115"/>
        <v>905211032</v>
      </c>
      <c r="F110" s="25">
        <v>0</v>
      </c>
      <c r="G110" s="18">
        <f t="shared" si="142"/>
        <v>5</v>
      </c>
      <c r="H110" s="18">
        <f t="shared" si="142"/>
        <v>2</v>
      </c>
      <c r="I110" s="18">
        <f t="shared" si="142"/>
        <v>1</v>
      </c>
      <c r="J110" s="18">
        <f t="shared" si="130"/>
        <v>1350</v>
      </c>
      <c r="K110" s="18" t="str">
        <f t="shared" si="120"/>
        <v>160001001</v>
      </c>
      <c r="L110" s="25">
        <f>INT(L109+L$108*10%)</f>
        <v>120000</v>
      </c>
      <c r="M110" s="25" t="s">
        <v>18</v>
      </c>
      <c r="N110" s="25">
        <f t="shared" ref="N110:O110" si="156">N109+1</f>
        <v>51405</v>
      </c>
      <c r="O110" s="25">
        <f t="shared" si="156"/>
        <v>52405</v>
      </c>
      <c r="P110" s="25">
        <f t="shared" si="122"/>
        <v>530800011</v>
      </c>
    </row>
    <row r="111" spans="1:16" ht="16.5" customHeight="1" x14ac:dyDescent="0.3">
      <c r="A111" s="18" t="b">
        <v>1</v>
      </c>
      <c r="B111" s="19" t="str">
        <f t="shared" si="117"/>
        <v>업적 - 수호자 스킬 강화 누적 횟수 1400 회</v>
      </c>
      <c r="C111" s="18">
        <f t="shared" si="78"/>
        <v>905211032</v>
      </c>
      <c r="D111" s="18">
        <f t="shared" si="118"/>
        <v>905211031</v>
      </c>
      <c r="E111" s="18">
        <f t="shared" si="115"/>
        <v>905211033</v>
      </c>
      <c r="F111" s="25">
        <v>0</v>
      </c>
      <c r="G111" s="18">
        <f t="shared" si="142"/>
        <v>5</v>
      </c>
      <c r="H111" s="18">
        <f t="shared" si="142"/>
        <v>2</v>
      </c>
      <c r="I111" s="18">
        <f t="shared" si="142"/>
        <v>1</v>
      </c>
      <c r="J111" s="18">
        <f t="shared" si="130"/>
        <v>1400</v>
      </c>
      <c r="K111" s="18" t="str">
        <f t="shared" si="120"/>
        <v>160001001</v>
      </c>
      <c r="L111" s="25">
        <f t="shared" ref="L111:L131" si="157">INT(L110+L$108*10%)</f>
        <v>130000</v>
      </c>
      <c r="M111" s="25" t="s">
        <v>18</v>
      </c>
      <c r="N111" s="25">
        <f t="shared" ref="N111:O111" si="158">N110+1</f>
        <v>51406</v>
      </c>
      <c r="O111" s="25">
        <f t="shared" si="158"/>
        <v>52406</v>
      </c>
      <c r="P111" s="25">
        <f t="shared" si="122"/>
        <v>530800011</v>
      </c>
    </row>
    <row r="112" spans="1:16" ht="16.5" customHeight="1" x14ac:dyDescent="0.3">
      <c r="A112" s="18" t="b">
        <v>1</v>
      </c>
      <c r="B112" s="19" t="str">
        <f t="shared" si="117"/>
        <v>업적 - 수호자 스킬 강화 누적 횟수 1450 회</v>
      </c>
      <c r="C112" s="18">
        <f t="shared" si="78"/>
        <v>905211033</v>
      </c>
      <c r="D112" s="18">
        <f t="shared" si="118"/>
        <v>905211032</v>
      </c>
      <c r="E112" s="18">
        <f t="shared" si="115"/>
        <v>905211034</v>
      </c>
      <c r="F112" s="25">
        <v>0</v>
      </c>
      <c r="G112" s="18">
        <f t="shared" si="142"/>
        <v>5</v>
      </c>
      <c r="H112" s="18">
        <f t="shared" si="142"/>
        <v>2</v>
      </c>
      <c r="I112" s="18">
        <f t="shared" si="142"/>
        <v>1</v>
      </c>
      <c r="J112" s="18">
        <f t="shared" si="130"/>
        <v>1450</v>
      </c>
      <c r="K112" s="18" t="str">
        <f t="shared" si="120"/>
        <v>160001001</v>
      </c>
      <c r="L112" s="25">
        <f t="shared" si="157"/>
        <v>140000</v>
      </c>
      <c r="M112" s="25" t="s">
        <v>18</v>
      </c>
      <c r="N112" s="25">
        <f t="shared" ref="N112:O112" si="159">N111+1</f>
        <v>51407</v>
      </c>
      <c r="O112" s="25">
        <f t="shared" si="159"/>
        <v>52407</v>
      </c>
      <c r="P112" s="25">
        <f t="shared" si="122"/>
        <v>530800011</v>
      </c>
    </row>
    <row r="113" spans="1:16" ht="16.5" customHeight="1" x14ac:dyDescent="0.3">
      <c r="A113" s="18" t="b">
        <v>1</v>
      </c>
      <c r="B113" s="19" t="str">
        <f t="shared" si="117"/>
        <v>업적 - 수호자 스킬 강화 누적 횟수 1500 회</v>
      </c>
      <c r="C113" s="18">
        <f t="shared" si="78"/>
        <v>905211034</v>
      </c>
      <c r="D113" s="18">
        <f t="shared" si="118"/>
        <v>905211033</v>
      </c>
      <c r="E113" s="18">
        <f t="shared" si="115"/>
        <v>905211035</v>
      </c>
      <c r="F113" s="25">
        <v>0</v>
      </c>
      <c r="G113" s="18">
        <f t="shared" si="142"/>
        <v>5</v>
      </c>
      <c r="H113" s="18">
        <f t="shared" si="142"/>
        <v>2</v>
      </c>
      <c r="I113" s="18">
        <f t="shared" si="142"/>
        <v>1</v>
      </c>
      <c r="J113" s="18">
        <f t="shared" si="130"/>
        <v>1500</v>
      </c>
      <c r="K113" s="18" t="str">
        <f t="shared" si="120"/>
        <v>160001001</v>
      </c>
      <c r="L113" s="25">
        <f t="shared" si="157"/>
        <v>150000</v>
      </c>
      <c r="M113" s="25" t="s">
        <v>18</v>
      </c>
      <c r="N113" s="25">
        <f t="shared" ref="N113:O113" si="160">N112+1</f>
        <v>51408</v>
      </c>
      <c r="O113" s="25">
        <f t="shared" si="160"/>
        <v>52408</v>
      </c>
      <c r="P113" s="25">
        <f t="shared" si="122"/>
        <v>530800011</v>
      </c>
    </row>
    <row r="114" spans="1:16" ht="16.5" customHeight="1" x14ac:dyDescent="0.3">
      <c r="A114" s="18" t="b">
        <v>1</v>
      </c>
      <c r="B114" s="19" t="str">
        <f t="shared" si="117"/>
        <v>업적 - 수호자 스킬 강화 누적 횟수 1550 회</v>
      </c>
      <c r="C114" s="18">
        <f t="shared" si="78"/>
        <v>905211035</v>
      </c>
      <c r="D114" s="18">
        <f t="shared" si="118"/>
        <v>905211034</v>
      </c>
      <c r="E114" s="18">
        <f t="shared" si="115"/>
        <v>905211036</v>
      </c>
      <c r="F114" s="25">
        <v>0</v>
      </c>
      <c r="G114" s="18">
        <f t="shared" ref="G114:I129" si="161">G113</f>
        <v>5</v>
      </c>
      <c r="H114" s="18">
        <f t="shared" si="161"/>
        <v>2</v>
      </c>
      <c r="I114" s="18">
        <f t="shared" si="161"/>
        <v>1</v>
      </c>
      <c r="J114" s="18">
        <f t="shared" si="130"/>
        <v>1550</v>
      </c>
      <c r="K114" s="18" t="str">
        <f t="shared" si="120"/>
        <v>160001001</v>
      </c>
      <c r="L114" s="25">
        <f t="shared" si="157"/>
        <v>160000</v>
      </c>
      <c r="M114" s="25" t="s">
        <v>18</v>
      </c>
      <c r="N114" s="25">
        <f t="shared" ref="N114:O114" si="162">N113+1</f>
        <v>51409</v>
      </c>
      <c r="O114" s="25">
        <f t="shared" si="162"/>
        <v>52409</v>
      </c>
      <c r="P114" s="25">
        <f t="shared" si="122"/>
        <v>530800011</v>
      </c>
    </row>
    <row r="115" spans="1:16" ht="16.5" customHeight="1" x14ac:dyDescent="0.3">
      <c r="A115" s="18" t="b">
        <v>1</v>
      </c>
      <c r="B115" s="19" t="str">
        <f t="shared" si="117"/>
        <v>업적 - 수호자 스킬 강화 누적 횟수 1600 회</v>
      </c>
      <c r="C115" s="18">
        <f t="shared" si="78"/>
        <v>905211036</v>
      </c>
      <c r="D115" s="18">
        <f t="shared" si="118"/>
        <v>905211035</v>
      </c>
      <c r="E115" s="18">
        <f t="shared" si="115"/>
        <v>905211037</v>
      </c>
      <c r="F115" s="25">
        <v>0</v>
      </c>
      <c r="G115" s="18">
        <f t="shared" si="161"/>
        <v>5</v>
      </c>
      <c r="H115" s="18">
        <f t="shared" si="161"/>
        <v>2</v>
      </c>
      <c r="I115" s="18">
        <f t="shared" si="161"/>
        <v>1</v>
      </c>
      <c r="J115" s="18">
        <f t="shared" si="130"/>
        <v>1600</v>
      </c>
      <c r="K115" s="18" t="str">
        <f t="shared" si="120"/>
        <v>160001001</v>
      </c>
      <c r="L115" s="25">
        <f t="shared" si="157"/>
        <v>170000</v>
      </c>
      <c r="M115" s="25" t="s">
        <v>18</v>
      </c>
      <c r="N115" s="25">
        <f t="shared" ref="N115:O115" si="163">N114+1</f>
        <v>51410</v>
      </c>
      <c r="O115" s="25">
        <f t="shared" si="163"/>
        <v>52410</v>
      </c>
      <c r="P115" s="25">
        <f t="shared" si="122"/>
        <v>530800011</v>
      </c>
    </row>
    <row r="116" spans="1:16" ht="16.5" customHeight="1" x14ac:dyDescent="0.3">
      <c r="A116" s="18" t="b">
        <v>1</v>
      </c>
      <c r="B116" s="19" t="str">
        <f t="shared" si="117"/>
        <v>업적 - 수호자 스킬 강화 누적 횟수 1650 회</v>
      </c>
      <c r="C116" s="18">
        <f t="shared" si="78"/>
        <v>905211037</v>
      </c>
      <c r="D116" s="18">
        <f t="shared" si="118"/>
        <v>905211036</v>
      </c>
      <c r="E116" s="18">
        <f t="shared" si="115"/>
        <v>905211038</v>
      </c>
      <c r="F116" s="25">
        <v>0</v>
      </c>
      <c r="G116" s="18">
        <f t="shared" si="161"/>
        <v>5</v>
      </c>
      <c r="H116" s="18">
        <f t="shared" si="161"/>
        <v>2</v>
      </c>
      <c r="I116" s="18">
        <f t="shared" si="161"/>
        <v>1</v>
      </c>
      <c r="J116" s="18">
        <f t="shared" si="130"/>
        <v>1650</v>
      </c>
      <c r="K116" s="18" t="str">
        <f t="shared" si="120"/>
        <v>160001001</v>
      </c>
      <c r="L116" s="25">
        <f t="shared" si="157"/>
        <v>180000</v>
      </c>
      <c r="M116" s="25" t="s">
        <v>18</v>
      </c>
      <c r="N116" s="25">
        <f t="shared" ref="N116:O116" si="164">N115+1</f>
        <v>51411</v>
      </c>
      <c r="O116" s="25">
        <f t="shared" si="164"/>
        <v>52411</v>
      </c>
      <c r="P116" s="25">
        <f t="shared" si="122"/>
        <v>530800011</v>
      </c>
    </row>
    <row r="117" spans="1:16" ht="16.5" customHeight="1" x14ac:dyDescent="0.3">
      <c r="A117" s="18" t="b">
        <v>1</v>
      </c>
      <c r="B117" s="19" t="str">
        <f t="shared" si="117"/>
        <v>업적 - 수호자 스킬 강화 누적 횟수 1700 회</v>
      </c>
      <c r="C117" s="18">
        <f t="shared" si="78"/>
        <v>905211038</v>
      </c>
      <c r="D117" s="18">
        <f t="shared" si="118"/>
        <v>905211037</v>
      </c>
      <c r="E117" s="18">
        <f t="shared" si="115"/>
        <v>905211039</v>
      </c>
      <c r="F117" s="25">
        <v>0</v>
      </c>
      <c r="G117" s="18">
        <f t="shared" si="161"/>
        <v>5</v>
      </c>
      <c r="H117" s="18">
        <f t="shared" si="161"/>
        <v>2</v>
      </c>
      <c r="I117" s="18">
        <f t="shared" si="161"/>
        <v>1</v>
      </c>
      <c r="J117" s="18">
        <f t="shared" si="130"/>
        <v>1700</v>
      </c>
      <c r="K117" s="18" t="str">
        <f t="shared" si="120"/>
        <v>160001001</v>
      </c>
      <c r="L117" s="25">
        <f t="shared" si="157"/>
        <v>190000</v>
      </c>
      <c r="M117" s="25" t="s">
        <v>18</v>
      </c>
      <c r="N117" s="25">
        <f t="shared" ref="N117:O117" si="165">N116+1</f>
        <v>51412</v>
      </c>
      <c r="O117" s="25">
        <f t="shared" si="165"/>
        <v>52412</v>
      </c>
      <c r="P117" s="25">
        <f t="shared" si="122"/>
        <v>530800011</v>
      </c>
    </row>
    <row r="118" spans="1:16" ht="16.5" customHeight="1" x14ac:dyDescent="0.3">
      <c r="A118" s="18" t="b">
        <v>1</v>
      </c>
      <c r="B118" s="19" t="str">
        <f t="shared" si="117"/>
        <v>업적 - 수호자 스킬 강화 누적 횟수 1750 회</v>
      </c>
      <c r="C118" s="18">
        <f t="shared" si="78"/>
        <v>905211039</v>
      </c>
      <c r="D118" s="18">
        <f t="shared" si="118"/>
        <v>905211038</v>
      </c>
      <c r="E118" s="18">
        <f t="shared" si="115"/>
        <v>905211040</v>
      </c>
      <c r="F118" s="25">
        <v>0</v>
      </c>
      <c r="G118" s="18">
        <f t="shared" si="161"/>
        <v>5</v>
      </c>
      <c r="H118" s="18">
        <f t="shared" si="161"/>
        <v>2</v>
      </c>
      <c r="I118" s="18">
        <f t="shared" si="161"/>
        <v>1</v>
      </c>
      <c r="J118" s="18">
        <f t="shared" si="130"/>
        <v>1750</v>
      </c>
      <c r="K118" s="18" t="str">
        <f t="shared" si="120"/>
        <v>160001001</v>
      </c>
      <c r="L118" s="25">
        <f t="shared" si="157"/>
        <v>200000</v>
      </c>
      <c r="M118" s="25" t="s">
        <v>18</v>
      </c>
      <c r="N118" s="25">
        <f t="shared" ref="N118:O118" si="166">N117+1</f>
        <v>51413</v>
      </c>
      <c r="O118" s="25">
        <f t="shared" si="166"/>
        <v>52413</v>
      </c>
      <c r="P118" s="25">
        <f t="shared" si="122"/>
        <v>530800011</v>
      </c>
    </row>
    <row r="119" spans="1:16" ht="16.5" customHeight="1" x14ac:dyDescent="0.3">
      <c r="A119" s="18" t="b">
        <v>1</v>
      </c>
      <c r="B119" s="19" t="str">
        <f t="shared" si="117"/>
        <v>업적 - 수호자 스킬 강화 누적 횟수 1800 회</v>
      </c>
      <c r="C119" s="18">
        <f t="shared" si="78"/>
        <v>905211040</v>
      </c>
      <c r="D119" s="18">
        <f t="shared" si="118"/>
        <v>905211039</v>
      </c>
      <c r="E119" s="18">
        <f t="shared" si="115"/>
        <v>905211041</v>
      </c>
      <c r="F119" s="25">
        <v>0</v>
      </c>
      <c r="G119" s="18">
        <f t="shared" si="161"/>
        <v>5</v>
      </c>
      <c r="H119" s="18">
        <f t="shared" si="161"/>
        <v>2</v>
      </c>
      <c r="I119" s="18">
        <f t="shared" si="161"/>
        <v>1</v>
      </c>
      <c r="J119" s="18">
        <f t="shared" si="130"/>
        <v>1800</v>
      </c>
      <c r="K119" s="18" t="str">
        <f t="shared" si="120"/>
        <v>160001001</v>
      </c>
      <c r="L119" s="25">
        <f t="shared" si="157"/>
        <v>210000</v>
      </c>
      <c r="M119" s="25" t="s">
        <v>18</v>
      </c>
      <c r="N119" s="25">
        <f t="shared" ref="N119:O119" si="167">N118+1</f>
        <v>51414</v>
      </c>
      <c r="O119" s="25">
        <f t="shared" si="167"/>
        <v>52414</v>
      </c>
      <c r="P119" s="25">
        <f t="shared" si="122"/>
        <v>530800011</v>
      </c>
    </row>
    <row r="120" spans="1:16" ht="16.5" customHeight="1" x14ac:dyDescent="0.3">
      <c r="A120" s="18" t="b">
        <v>1</v>
      </c>
      <c r="B120" s="19" t="str">
        <f t="shared" si="117"/>
        <v>업적 - 수호자 스킬 강화 누적 횟수 1850 회</v>
      </c>
      <c r="C120" s="18">
        <f t="shared" si="78"/>
        <v>905211041</v>
      </c>
      <c r="D120" s="18">
        <f t="shared" si="118"/>
        <v>905211040</v>
      </c>
      <c r="E120" s="18">
        <f t="shared" si="115"/>
        <v>905211042</v>
      </c>
      <c r="F120" s="25">
        <v>0</v>
      </c>
      <c r="G120" s="18">
        <f t="shared" si="161"/>
        <v>5</v>
      </c>
      <c r="H120" s="18">
        <f t="shared" si="161"/>
        <v>2</v>
      </c>
      <c r="I120" s="18">
        <f t="shared" si="161"/>
        <v>1</v>
      </c>
      <c r="J120" s="18">
        <f t="shared" si="130"/>
        <v>1850</v>
      </c>
      <c r="K120" s="18" t="str">
        <f t="shared" si="120"/>
        <v>160001001</v>
      </c>
      <c r="L120" s="25">
        <f t="shared" si="157"/>
        <v>220000</v>
      </c>
      <c r="M120" s="25" t="s">
        <v>18</v>
      </c>
      <c r="N120" s="25">
        <f t="shared" ref="N120:O120" si="168">N119+1</f>
        <v>51415</v>
      </c>
      <c r="O120" s="25">
        <f t="shared" si="168"/>
        <v>52415</v>
      </c>
      <c r="P120" s="25">
        <f t="shared" si="122"/>
        <v>530800011</v>
      </c>
    </row>
    <row r="121" spans="1:16" ht="16.5" customHeight="1" x14ac:dyDescent="0.3">
      <c r="A121" s="18" t="b">
        <v>1</v>
      </c>
      <c r="B121" s="19" t="str">
        <f t="shared" si="117"/>
        <v>업적 - 수호자 스킬 강화 누적 횟수 1900 회</v>
      </c>
      <c r="C121" s="18">
        <f t="shared" si="78"/>
        <v>905211042</v>
      </c>
      <c r="D121" s="18">
        <f t="shared" si="118"/>
        <v>905211041</v>
      </c>
      <c r="E121" s="18">
        <f t="shared" si="115"/>
        <v>905211043</v>
      </c>
      <c r="F121" s="25">
        <v>0</v>
      </c>
      <c r="G121" s="18">
        <f t="shared" si="161"/>
        <v>5</v>
      </c>
      <c r="H121" s="18">
        <f t="shared" si="161"/>
        <v>2</v>
      </c>
      <c r="I121" s="18">
        <f t="shared" si="161"/>
        <v>1</v>
      </c>
      <c r="J121" s="18">
        <f t="shared" si="130"/>
        <v>1900</v>
      </c>
      <c r="K121" s="18" t="str">
        <f t="shared" si="120"/>
        <v>160001001</v>
      </c>
      <c r="L121" s="25">
        <f t="shared" si="157"/>
        <v>230000</v>
      </c>
      <c r="M121" s="25" t="s">
        <v>18</v>
      </c>
      <c r="N121" s="25">
        <f t="shared" ref="N121:O121" si="169">N120+1</f>
        <v>51416</v>
      </c>
      <c r="O121" s="25">
        <f t="shared" si="169"/>
        <v>52416</v>
      </c>
      <c r="P121" s="25">
        <f t="shared" si="122"/>
        <v>530800011</v>
      </c>
    </row>
    <row r="122" spans="1:16" ht="16.5" customHeight="1" x14ac:dyDescent="0.3">
      <c r="A122" s="18" t="b">
        <v>1</v>
      </c>
      <c r="B122" s="19" t="str">
        <f t="shared" si="117"/>
        <v>업적 - 수호자 스킬 강화 누적 횟수 1950 회</v>
      </c>
      <c r="C122" s="18">
        <f t="shared" si="78"/>
        <v>905211043</v>
      </c>
      <c r="D122" s="18">
        <f t="shared" si="118"/>
        <v>905211042</v>
      </c>
      <c r="E122" s="18">
        <f t="shared" si="115"/>
        <v>905211044</v>
      </c>
      <c r="F122" s="25">
        <v>0</v>
      </c>
      <c r="G122" s="18">
        <f t="shared" si="161"/>
        <v>5</v>
      </c>
      <c r="H122" s="18">
        <f t="shared" si="161"/>
        <v>2</v>
      </c>
      <c r="I122" s="18">
        <f t="shared" si="161"/>
        <v>1</v>
      </c>
      <c r="J122" s="18">
        <f t="shared" si="130"/>
        <v>1950</v>
      </c>
      <c r="K122" s="18" t="str">
        <f t="shared" si="120"/>
        <v>160001001</v>
      </c>
      <c r="L122" s="25">
        <f t="shared" si="157"/>
        <v>240000</v>
      </c>
      <c r="M122" s="25" t="s">
        <v>18</v>
      </c>
      <c r="N122" s="25">
        <f t="shared" ref="N122:O122" si="170">N121+1</f>
        <v>51417</v>
      </c>
      <c r="O122" s="25">
        <f t="shared" si="170"/>
        <v>52417</v>
      </c>
      <c r="P122" s="25">
        <f t="shared" si="122"/>
        <v>530800011</v>
      </c>
    </row>
    <row r="123" spans="1:16" ht="16.5" customHeight="1" x14ac:dyDescent="0.3">
      <c r="A123" s="18" t="b">
        <v>1</v>
      </c>
      <c r="B123" s="19" t="str">
        <f t="shared" si="117"/>
        <v>업적 - 수호자 스킬 강화 누적 횟수 2000 회</v>
      </c>
      <c r="C123" s="18">
        <f t="shared" si="78"/>
        <v>905211044</v>
      </c>
      <c r="D123" s="18">
        <f t="shared" si="118"/>
        <v>905211043</v>
      </c>
      <c r="E123" s="18">
        <f t="shared" si="115"/>
        <v>905211045</v>
      </c>
      <c r="F123" s="25">
        <v>0</v>
      </c>
      <c r="G123" s="18">
        <f t="shared" si="161"/>
        <v>5</v>
      </c>
      <c r="H123" s="18">
        <f t="shared" si="161"/>
        <v>2</v>
      </c>
      <c r="I123" s="18">
        <f t="shared" si="161"/>
        <v>1</v>
      </c>
      <c r="J123" s="18">
        <f t="shared" si="130"/>
        <v>2000</v>
      </c>
      <c r="K123" s="18" t="str">
        <f t="shared" si="120"/>
        <v>160001001</v>
      </c>
      <c r="L123" s="25">
        <f t="shared" si="157"/>
        <v>250000</v>
      </c>
      <c r="M123" s="25" t="s">
        <v>18</v>
      </c>
      <c r="N123" s="25">
        <f t="shared" ref="N123:O123" si="171">N122+1</f>
        <v>51418</v>
      </c>
      <c r="O123" s="25">
        <f t="shared" si="171"/>
        <v>52418</v>
      </c>
      <c r="P123" s="25">
        <f t="shared" si="122"/>
        <v>530800011</v>
      </c>
    </row>
    <row r="124" spans="1:16" ht="16.5" customHeight="1" x14ac:dyDescent="0.3">
      <c r="A124" s="18" t="b">
        <v>1</v>
      </c>
      <c r="B124" s="19" t="str">
        <f t="shared" si="117"/>
        <v>업적 - 수호자 스킬 강화 누적 횟수 2050 회</v>
      </c>
      <c r="C124" s="18">
        <f t="shared" si="78"/>
        <v>905211045</v>
      </c>
      <c r="D124" s="18">
        <f t="shared" si="118"/>
        <v>905211044</v>
      </c>
      <c r="E124" s="18">
        <f t="shared" si="115"/>
        <v>905211046</v>
      </c>
      <c r="F124" s="25">
        <v>0</v>
      </c>
      <c r="G124" s="18">
        <f t="shared" si="161"/>
        <v>5</v>
      </c>
      <c r="H124" s="18">
        <f t="shared" si="161"/>
        <v>2</v>
      </c>
      <c r="I124" s="18">
        <f t="shared" si="161"/>
        <v>1</v>
      </c>
      <c r="J124" s="18">
        <f t="shared" si="130"/>
        <v>2050</v>
      </c>
      <c r="K124" s="18" t="str">
        <f t="shared" si="120"/>
        <v>160001001</v>
      </c>
      <c r="L124" s="25">
        <f t="shared" si="157"/>
        <v>260000</v>
      </c>
      <c r="M124" s="25" t="s">
        <v>18</v>
      </c>
      <c r="N124" s="25">
        <f t="shared" ref="N124:O124" si="172">N123+1</f>
        <v>51419</v>
      </c>
      <c r="O124" s="25">
        <f t="shared" si="172"/>
        <v>52419</v>
      </c>
      <c r="P124" s="25">
        <f t="shared" si="122"/>
        <v>530800011</v>
      </c>
    </row>
    <row r="125" spans="1:16" ht="16.5" customHeight="1" x14ac:dyDescent="0.3">
      <c r="A125" s="18" t="b">
        <v>1</v>
      </c>
      <c r="B125" s="19" t="str">
        <f t="shared" si="117"/>
        <v>업적 - 수호자 스킬 강화 누적 횟수 2100 회</v>
      </c>
      <c r="C125" s="18">
        <f t="shared" ref="C125:C135" si="173">C124+1</f>
        <v>905211046</v>
      </c>
      <c r="D125" s="18">
        <f t="shared" si="118"/>
        <v>905211045</v>
      </c>
      <c r="E125" s="18">
        <f t="shared" si="115"/>
        <v>905211047</v>
      </c>
      <c r="F125" s="25">
        <v>0</v>
      </c>
      <c r="G125" s="18">
        <f t="shared" si="161"/>
        <v>5</v>
      </c>
      <c r="H125" s="18">
        <f t="shared" si="161"/>
        <v>2</v>
      </c>
      <c r="I125" s="18">
        <f t="shared" si="161"/>
        <v>1</v>
      </c>
      <c r="J125" s="18">
        <f t="shared" si="130"/>
        <v>2100</v>
      </c>
      <c r="K125" s="18" t="str">
        <f t="shared" si="120"/>
        <v>160001001</v>
      </c>
      <c r="L125" s="25">
        <f t="shared" si="157"/>
        <v>270000</v>
      </c>
      <c r="M125" s="25" t="s">
        <v>18</v>
      </c>
      <c r="N125" s="25">
        <f t="shared" ref="N125:O125" si="174">N124+1</f>
        <v>51420</v>
      </c>
      <c r="O125" s="25">
        <f t="shared" si="174"/>
        <v>52420</v>
      </c>
      <c r="P125" s="25">
        <f t="shared" si="122"/>
        <v>530800011</v>
      </c>
    </row>
    <row r="126" spans="1:16" ht="16.5" customHeight="1" x14ac:dyDescent="0.3">
      <c r="A126" s="18" t="b">
        <v>1</v>
      </c>
      <c r="B126" s="19" t="str">
        <f t="shared" si="117"/>
        <v>업적 - 수호자 스킬 강화 누적 횟수 2150 회</v>
      </c>
      <c r="C126" s="18">
        <f t="shared" si="173"/>
        <v>905211047</v>
      </c>
      <c r="D126" s="18">
        <f t="shared" si="118"/>
        <v>905211046</v>
      </c>
      <c r="E126" s="18">
        <f t="shared" si="115"/>
        <v>905211048</v>
      </c>
      <c r="F126" s="25">
        <v>0</v>
      </c>
      <c r="G126" s="18">
        <f t="shared" si="161"/>
        <v>5</v>
      </c>
      <c r="H126" s="18">
        <f t="shared" si="161"/>
        <v>2</v>
      </c>
      <c r="I126" s="18">
        <f t="shared" si="161"/>
        <v>1</v>
      </c>
      <c r="J126" s="18">
        <f t="shared" si="130"/>
        <v>2150</v>
      </c>
      <c r="K126" s="18" t="str">
        <f t="shared" si="120"/>
        <v>160001001</v>
      </c>
      <c r="L126" s="25">
        <f t="shared" si="157"/>
        <v>280000</v>
      </c>
      <c r="M126" s="25" t="s">
        <v>18</v>
      </c>
      <c r="N126" s="25">
        <f t="shared" ref="N126:O126" si="175">N125+1</f>
        <v>51421</v>
      </c>
      <c r="O126" s="25">
        <f t="shared" si="175"/>
        <v>52421</v>
      </c>
      <c r="P126" s="25">
        <f t="shared" si="122"/>
        <v>530800011</v>
      </c>
    </row>
    <row r="127" spans="1:16" ht="16.5" customHeight="1" x14ac:dyDescent="0.3">
      <c r="A127" s="18" t="b">
        <v>1</v>
      </c>
      <c r="B127" s="19" t="str">
        <f t="shared" si="117"/>
        <v>업적 - 수호자 스킬 강화 누적 횟수 2200 회</v>
      </c>
      <c r="C127" s="18">
        <f t="shared" si="173"/>
        <v>905211048</v>
      </c>
      <c r="D127" s="18">
        <f t="shared" si="118"/>
        <v>905211047</v>
      </c>
      <c r="E127" s="18">
        <f t="shared" si="115"/>
        <v>905211049</v>
      </c>
      <c r="F127" s="25">
        <v>0</v>
      </c>
      <c r="G127" s="18">
        <f t="shared" si="161"/>
        <v>5</v>
      </c>
      <c r="H127" s="18">
        <f t="shared" si="161"/>
        <v>2</v>
      </c>
      <c r="I127" s="18">
        <f t="shared" si="161"/>
        <v>1</v>
      </c>
      <c r="J127" s="18">
        <f t="shared" si="130"/>
        <v>2200</v>
      </c>
      <c r="K127" s="18" t="str">
        <f t="shared" si="120"/>
        <v>160001001</v>
      </c>
      <c r="L127" s="25">
        <f t="shared" si="157"/>
        <v>290000</v>
      </c>
      <c r="M127" s="25" t="s">
        <v>18</v>
      </c>
      <c r="N127" s="25">
        <f t="shared" ref="N127:O127" si="176">N126+1</f>
        <v>51422</v>
      </c>
      <c r="O127" s="25">
        <f t="shared" si="176"/>
        <v>52422</v>
      </c>
      <c r="P127" s="25">
        <f t="shared" si="122"/>
        <v>530800011</v>
      </c>
    </row>
    <row r="128" spans="1:16" ht="16.5" customHeight="1" x14ac:dyDescent="0.3">
      <c r="A128" s="18" t="b">
        <v>1</v>
      </c>
      <c r="B128" s="19" t="str">
        <f t="shared" si="117"/>
        <v>업적 - 수호자 스킬 강화 누적 횟수 2250 회</v>
      </c>
      <c r="C128" s="18">
        <f t="shared" si="173"/>
        <v>905211049</v>
      </c>
      <c r="D128" s="18">
        <f t="shared" si="118"/>
        <v>905211048</v>
      </c>
      <c r="E128" s="18">
        <f t="shared" si="115"/>
        <v>905211050</v>
      </c>
      <c r="F128" s="25">
        <v>0</v>
      </c>
      <c r="G128" s="18">
        <f t="shared" si="161"/>
        <v>5</v>
      </c>
      <c r="H128" s="18">
        <f t="shared" si="161"/>
        <v>2</v>
      </c>
      <c r="I128" s="18">
        <f t="shared" si="161"/>
        <v>1</v>
      </c>
      <c r="J128" s="18">
        <f t="shared" si="130"/>
        <v>2250</v>
      </c>
      <c r="K128" s="18" t="str">
        <f t="shared" si="120"/>
        <v>160001001</v>
      </c>
      <c r="L128" s="25">
        <f t="shared" si="157"/>
        <v>300000</v>
      </c>
      <c r="M128" s="25" t="s">
        <v>18</v>
      </c>
      <c r="N128" s="25">
        <f t="shared" ref="N128:O128" si="177">N127+1</f>
        <v>51423</v>
      </c>
      <c r="O128" s="25">
        <f t="shared" si="177"/>
        <v>52423</v>
      </c>
      <c r="P128" s="25">
        <f t="shared" si="122"/>
        <v>530800011</v>
      </c>
    </row>
    <row r="129" spans="1:16" ht="16.5" customHeight="1" x14ac:dyDescent="0.3">
      <c r="A129" s="18" t="b">
        <v>1</v>
      </c>
      <c r="B129" s="19" t="str">
        <f t="shared" si="117"/>
        <v>업적 - 수호자 스킬 강화 누적 횟수 2300 회</v>
      </c>
      <c r="C129" s="18">
        <f t="shared" si="173"/>
        <v>905211050</v>
      </c>
      <c r="D129" s="18">
        <f t="shared" si="118"/>
        <v>905211049</v>
      </c>
      <c r="E129" s="18">
        <f t="shared" si="115"/>
        <v>905211051</v>
      </c>
      <c r="F129" s="25">
        <v>0</v>
      </c>
      <c r="G129" s="18">
        <f t="shared" si="161"/>
        <v>5</v>
      </c>
      <c r="H129" s="18">
        <f t="shared" si="161"/>
        <v>2</v>
      </c>
      <c r="I129" s="18">
        <f t="shared" si="161"/>
        <v>1</v>
      </c>
      <c r="J129" s="18">
        <f t="shared" si="130"/>
        <v>2300</v>
      </c>
      <c r="K129" s="18" t="str">
        <f t="shared" si="120"/>
        <v>160001001</v>
      </c>
      <c r="L129" s="25">
        <f t="shared" si="157"/>
        <v>310000</v>
      </c>
      <c r="M129" s="25" t="s">
        <v>18</v>
      </c>
      <c r="N129" s="25">
        <f t="shared" ref="N129:O129" si="178">N128+1</f>
        <v>51424</v>
      </c>
      <c r="O129" s="25">
        <f t="shared" si="178"/>
        <v>52424</v>
      </c>
      <c r="P129" s="25">
        <f t="shared" si="122"/>
        <v>530800011</v>
      </c>
    </row>
    <row r="130" spans="1:16" ht="16.5" customHeight="1" x14ac:dyDescent="0.3">
      <c r="A130" s="18" t="b">
        <v>1</v>
      </c>
      <c r="B130" s="19" t="str">
        <f t="shared" si="117"/>
        <v>업적 - 수호자 스킬 강화 누적 횟수 2350 회</v>
      </c>
      <c r="C130" s="18">
        <f t="shared" si="173"/>
        <v>905211051</v>
      </c>
      <c r="D130" s="18">
        <f t="shared" si="118"/>
        <v>905211050</v>
      </c>
      <c r="E130" s="18">
        <f t="shared" si="115"/>
        <v>905211052</v>
      </c>
      <c r="F130" s="25">
        <v>0</v>
      </c>
      <c r="G130" s="18">
        <f t="shared" ref="G130:I131" si="179">G129</f>
        <v>5</v>
      </c>
      <c r="H130" s="18">
        <f t="shared" si="179"/>
        <v>2</v>
      </c>
      <c r="I130" s="18">
        <f t="shared" si="179"/>
        <v>1</v>
      </c>
      <c r="J130" s="18">
        <f t="shared" si="130"/>
        <v>2350</v>
      </c>
      <c r="K130" s="18" t="str">
        <f t="shared" si="120"/>
        <v>160001001</v>
      </c>
      <c r="L130" s="25">
        <f t="shared" si="157"/>
        <v>320000</v>
      </c>
      <c r="M130" s="25" t="s">
        <v>18</v>
      </c>
      <c r="N130" s="25">
        <f t="shared" ref="N130:O130" si="180">N129+1</f>
        <v>51425</v>
      </c>
      <c r="O130" s="25">
        <f t="shared" si="180"/>
        <v>52425</v>
      </c>
      <c r="P130" s="25">
        <f t="shared" si="122"/>
        <v>530800011</v>
      </c>
    </row>
    <row r="131" spans="1:16" ht="16.5" customHeight="1" x14ac:dyDescent="0.3">
      <c r="A131" s="18" t="b">
        <v>1</v>
      </c>
      <c r="B131" s="19" t="str">
        <f t="shared" si="117"/>
        <v>업적 - 수호자 스킬 강화 누적 횟수 2400 회</v>
      </c>
      <c r="C131" s="18">
        <f t="shared" si="173"/>
        <v>905211052</v>
      </c>
      <c r="D131" s="18">
        <f t="shared" si="118"/>
        <v>905211051</v>
      </c>
      <c r="E131" s="20">
        <v>0</v>
      </c>
      <c r="F131" s="25">
        <v>0</v>
      </c>
      <c r="G131" s="18">
        <f t="shared" si="179"/>
        <v>5</v>
      </c>
      <c r="H131" s="18">
        <f t="shared" si="179"/>
        <v>2</v>
      </c>
      <c r="I131" s="18">
        <f t="shared" si="179"/>
        <v>1</v>
      </c>
      <c r="J131" s="18">
        <f t="shared" si="130"/>
        <v>2400</v>
      </c>
      <c r="K131" s="18" t="str">
        <f t="shared" si="120"/>
        <v>160001001</v>
      </c>
      <c r="L131" s="25">
        <f t="shared" si="157"/>
        <v>330000</v>
      </c>
      <c r="M131" s="25" t="s">
        <v>18</v>
      </c>
      <c r="N131" s="25">
        <f t="shared" ref="N131:O131" si="181">N130+1</f>
        <v>51426</v>
      </c>
      <c r="O131" s="25">
        <f t="shared" si="181"/>
        <v>52426</v>
      </c>
      <c r="P131" s="25">
        <f t="shared" si="122"/>
        <v>530800011</v>
      </c>
    </row>
    <row r="132" spans="1:16" ht="16.5" customHeight="1" x14ac:dyDescent="0.3">
      <c r="A132" s="21" t="b">
        <v>1</v>
      </c>
      <c r="B132" s="22" t="str">
        <f>"업적 - 수호자 스킬 초기화 누적 횟수 " &amp; J132 &amp; " 회"</f>
        <v>업적 - 수호자 스킬 초기화 누적 횟수 1 회</v>
      </c>
      <c r="C132" s="20" t="str">
        <f>90&amp;G132&amp;H132&amp;I132&amp;1001</f>
        <v>905221001</v>
      </c>
      <c r="D132" s="20">
        <v>0</v>
      </c>
      <c r="E132" s="21">
        <f t="shared" ref="E132:E133" si="182">C133</f>
        <v>905221002</v>
      </c>
      <c r="F132" s="26">
        <v>0</v>
      </c>
      <c r="G132" s="20">
        <v>5</v>
      </c>
      <c r="H132" s="20">
        <v>2</v>
      </c>
      <c r="I132" s="20">
        <v>2</v>
      </c>
      <c r="J132" s="21">
        <v>1</v>
      </c>
      <c r="K132" s="20" t="str">
        <f>IF(M132="Gem","160001002",IF(M132="Gold","160001001"))</f>
        <v>160001001</v>
      </c>
      <c r="L132" s="20">
        <v>40000</v>
      </c>
      <c r="M132" s="26" t="s">
        <v>18</v>
      </c>
      <c r="N132" s="26">
        <f t="shared" ref="N132:O132" si="183">N131+1</f>
        <v>51427</v>
      </c>
      <c r="O132" s="26">
        <f t="shared" si="183"/>
        <v>52427</v>
      </c>
      <c r="P132" s="20">
        <v>530800011</v>
      </c>
    </row>
    <row r="133" spans="1:16" ht="16.5" customHeight="1" x14ac:dyDescent="0.3">
      <c r="A133" s="21" t="b">
        <v>1</v>
      </c>
      <c r="B133" s="22" t="str">
        <f t="shared" ref="B133:B135" si="184">"업적 - 수호자 스킬 초기화 누적 횟수 " &amp; J133 &amp; " 회"</f>
        <v>업적 - 수호자 스킬 초기화 누적 횟수 3 회</v>
      </c>
      <c r="C133" s="21">
        <f t="shared" si="173"/>
        <v>905221002</v>
      </c>
      <c r="D133" s="21" t="str">
        <f t="shared" ref="D133:D135" si="185">C132</f>
        <v>905221001</v>
      </c>
      <c r="E133" s="21">
        <f t="shared" si="182"/>
        <v>905221003</v>
      </c>
      <c r="F133" s="26">
        <v>0</v>
      </c>
      <c r="G133" s="21">
        <f>G132</f>
        <v>5</v>
      </c>
      <c r="H133" s="21">
        <f t="shared" ref="H133:I135" si="186">H132</f>
        <v>2</v>
      </c>
      <c r="I133" s="21">
        <f t="shared" si="186"/>
        <v>2</v>
      </c>
      <c r="J133" s="21">
        <v>3</v>
      </c>
      <c r="K133" s="21" t="str">
        <f t="shared" ref="K133:K135" si="187">K132</f>
        <v>160001001</v>
      </c>
      <c r="L133" s="21">
        <f>INT(L132+L132*100%)</f>
        <v>80000</v>
      </c>
      <c r="M133" s="26" t="s">
        <v>18</v>
      </c>
      <c r="N133" s="26">
        <f t="shared" ref="N133:O133" si="188">N132+1</f>
        <v>51428</v>
      </c>
      <c r="O133" s="26">
        <f t="shared" si="188"/>
        <v>52428</v>
      </c>
      <c r="P133" s="26">
        <f>P132</f>
        <v>530800011</v>
      </c>
    </row>
    <row r="134" spans="1:16" ht="16.5" customHeight="1" x14ac:dyDescent="0.3">
      <c r="A134" s="21" t="b">
        <v>1</v>
      </c>
      <c r="B134" s="22" t="str">
        <f t="shared" si="184"/>
        <v>업적 - 수호자 스킬 초기화 누적 횟수 5 회</v>
      </c>
      <c r="C134" s="21">
        <f t="shared" si="173"/>
        <v>905221003</v>
      </c>
      <c r="D134" s="21">
        <f t="shared" si="185"/>
        <v>905221002</v>
      </c>
      <c r="E134" s="21">
        <f>C135</f>
        <v>905221004</v>
      </c>
      <c r="F134" s="26">
        <v>0</v>
      </c>
      <c r="G134" s="21">
        <f t="shared" ref="G134:G135" si="189">G133</f>
        <v>5</v>
      </c>
      <c r="H134" s="21">
        <f t="shared" si="186"/>
        <v>2</v>
      </c>
      <c r="I134" s="21">
        <f t="shared" si="186"/>
        <v>2</v>
      </c>
      <c r="J134" s="21">
        <v>5</v>
      </c>
      <c r="K134" s="21" t="str">
        <f t="shared" si="187"/>
        <v>160001001</v>
      </c>
      <c r="L134" s="21">
        <f t="shared" ref="L134:L135" si="190">INT(L133+L133*100%)</f>
        <v>160000</v>
      </c>
      <c r="M134" s="26" t="s">
        <v>18</v>
      </c>
      <c r="N134" s="26">
        <f t="shared" ref="N134:O134" si="191">N133+1</f>
        <v>51429</v>
      </c>
      <c r="O134" s="26">
        <f t="shared" si="191"/>
        <v>52429</v>
      </c>
      <c r="P134" s="26">
        <f t="shared" ref="P134:P135" si="192">P133</f>
        <v>530800011</v>
      </c>
    </row>
    <row r="135" spans="1:16" ht="16.5" customHeight="1" x14ac:dyDescent="0.3">
      <c r="A135" s="21" t="b">
        <v>1</v>
      </c>
      <c r="B135" s="22" t="str">
        <f t="shared" si="184"/>
        <v>업적 - 수호자 스킬 초기화 누적 횟수 10 회</v>
      </c>
      <c r="C135" s="21">
        <f t="shared" si="173"/>
        <v>905221004</v>
      </c>
      <c r="D135" s="21">
        <f t="shared" si="185"/>
        <v>905221003</v>
      </c>
      <c r="E135" s="20">
        <v>0</v>
      </c>
      <c r="F135" s="26">
        <v>0</v>
      </c>
      <c r="G135" s="21">
        <f t="shared" si="189"/>
        <v>5</v>
      </c>
      <c r="H135" s="21">
        <f t="shared" si="186"/>
        <v>2</v>
      </c>
      <c r="I135" s="21">
        <f t="shared" si="186"/>
        <v>2</v>
      </c>
      <c r="J135" s="21">
        <v>10</v>
      </c>
      <c r="K135" s="21" t="str">
        <f t="shared" si="187"/>
        <v>160001001</v>
      </c>
      <c r="L135" s="21">
        <f t="shared" si="190"/>
        <v>320000</v>
      </c>
      <c r="M135" s="26" t="s">
        <v>18</v>
      </c>
      <c r="N135" s="26">
        <f t="shared" ref="N135:O135" si="193">N134+1</f>
        <v>51430</v>
      </c>
      <c r="O135" s="26">
        <f t="shared" si="193"/>
        <v>52430</v>
      </c>
      <c r="P135" s="26">
        <f t="shared" si="192"/>
        <v>530800011</v>
      </c>
    </row>
    <row r="136" spans="1:16" ht="16.5" customHeight="1" x14ac:dyDescent="0.3">
      <c r="A136" s="15" t="b">
        <v>1</v>
      </c>
      <c r="B136" s="23" t="str">
        <f>"업적 - 수호석 획득 누적 갯수 " &amp; J136&amp; "개"</f>
        <v>업적 - 수호석 획득 누적 갯수 1개</v>
      </c>
      <c r="C136" s="20" t="str">
        <f>90&amp;G136&amp;H136&amp;I136&amp;1001</f>
        <v>903311001</v>
      </c>
      <c r="D136" s="20">
        <v>0</v>
      </c>
      <c r="E136" s="15">
        <f t="shared" ref="E136:E141" si="194">C137</f>
        <v>903311002</v>
      </c>
      <c r="F136" s="15">
        <v>0</v>
      </c>
      <c r="G136" s="20">
        <v>3</v>
      </c>
      <c r="H136" s="20">
        <v>3</v>
      </c>
      <c r="I136" s="20">
        <v>1</v>
      </c>
      <c r="J136" s="20">
        <v>1</v>
      </c>
      <c r="K136" s="20" t="str">
        <f>IF(M136="Gem","160001002",IF(M136="Gold","160001001"))</f>
        <v>160001002</v>
      </c>
      <c r="L136" s="20">
        <v>25</v>
      </c>
      <c r="M136" s="15" t="s">
        <v>101</v>
      </c>
      <c r="N136" s="15">
        <f t="shared" ref="N136:O136" si="195">N135+1</f>
        <v>51431</v>
      </c>
      <c r="O136" s="15">
        <f t="shared" si="195"/>
        <v>52431</v>
      </c>
      <c r="P136" s="20">
        <v>530800013</v>
      </c>
    </row>
    <row r="137" spans="1:16" ht="16.5" customHeight="1" x14ac:dyDescent="0.3">
      <c r="A137" s="15" t="b">
        <v>1</v>
      </c>
      <c r="B137" s="23" t="str">
        <f t="shared" ref="B137:B142" si="196">"업적 - 수호석 획득 누적 갯수 " &amp; J137&amp; "개"</f>
        <v>업적 - 수호석 획득 누적 갯수 3개</v>
      </c>
      <c r="C137" s="15">
        <f t="shared" ref="C137:C142" si="197">C136+1</f>
        <v>903311002</v>
      </c>
      <c r="D137" s="15" t="str">
        <f t="shared" ref="D137:D142" si="198">C136</f>
        <v>903311001</v>
      </c>
      <c r="E137" s="15">
        <f t="shared" si="194"/>
        <v>903311003</v>
      </c>
      <c r="F137" s="15">
        <v>0</v>
      </c>
      <c r="G137" s="15">
        <f>G136</f>
        <v>3</v>
      </c>
      <c r="H137" s="15">
        <f t="shared" ref="H137:I142" si="199">H136</f>
        <v>3</v>
      </c>
      <c r="I137" s="15">
        <f t="shared" si="199"/>
        <v>1</v>
      </c>
      <c r="J137" s="20">
        <v>3</v>
      </c>
      <c r="K137" s="18" t="str">
        <f t="shared" ref="K137:K142" si="200">K136</f>
        <v>160001002</v>
      </c>
      <c r="L137" s="15">
        <f>L136+L$136</f>
        <v>50</v>
      </c>
      <c r="M137" s="15" t="s">
        <v>101</v>
      </c>
      <c r="N137" s="15">
        <f t="shared" ref="N137:O137" si="201">N136+1</f>
        <v>51432</v>
      </c>
      <c r="O137" s="15">
        <f t="shared" si="201"/>
        <v>52432</v>
      </c>
      <c r="P137" s="25">
        <f t="shared" ref="P137:P142" si="202">P136</f>
        <v>530800013</v>
      </c>
    </row>
    <row r="138" spans="1:16" ht="16.5" customHeight="1" x14ac:dyDescent="0.3">
      <c r="A138" s="15" t="b">
        <v>1</v>
      </c>
      <c r="B138" s="23" t="str">
        <f t="shared" si="196"/>
        <v>업적 - 수호석 획득 누적 갯수 5개</v>
      </c>
      <c r="C138" s="15">
        <f t="shared" si="197"/>
        <v>903311003</v>
      </c>
      <c r="D138" s="15">
        <f t="shared" si="198"/>
        <v>903311002</v>
      </c>
      <c r="E138" s="15">
        <f t="shared" si="194"/>
        <v>903311004</v>
      </c>
      <c r="F138" s="15">
        <v>0</v>
      </c>
      <c r="G138" s="15">
        <f t="shared" ref="G138:G142" si="203">G137</f>
        <v>3</v>
      </c>
      <c r="H138" s="15">
        <f t="shared" si="199"/>
        <v>3</v>
      </c>
      <c r="I138" s="15">
        <f t="shared" si="199"/>
        <v>1</v>
      </c>
      <c r="J138" s="20">
        <v>5</v>
      </c>
      <c r="K138" s="18" t="str">
        <f t="shared" si="200"/>
        <v>160001002</v>
      </c>
      <c r="L138" s="15">
        <f t="shared" ref="L138:L141" si="204">L137+L$136</f>
        <v>75</v>
      </c>
      <c r="M138" s="15" t="s">
        <v>101</v>
      </c>
      <c r="N138" s="15">
        <f t="shared" ref="N138:O138" si="205">N137+1</f>
        <v>51433</v>
      </c>
      <c r="O138" s="15">
        <f t="shared" si="205"/>
        <v>52433</v>
      </c>
      <c r="P138" s="25">
        <f t="shared" si="202"/>
        <v>530800013</v>
      </c>
    </row>
    <row r="139" spans="1:16" ht="16.5" customHeight="1" x14ac:dyDescent="0.3">
      <c r="A139" s="15" t="b">
        <v>1</v>
      </c>
      <c r="B139" s="23" t="str">
        <f t="shared" si="196"/>
        <v>업적 - 수호석 획득 누적 갯수 7개</v>
      </c>
      <c r="C139" s="15">
        <f t="shared" si="197"/>
        <v>903311004</v>
      </c>
      <c r="D139" s="15">
        <f t="shared" si="198"/>
        <v>903311003</v>
      </c>
      <c r="E139" s="15">
        <f t="shared" si="194"/>
        <v>903311005</v>
      </c>
      <c r="F139" s="15">
        <v>0</v>
      </c>
      <c r="G139" s="15">
        <f t="shared" si="203"/>
        <v>3</v>
      </c>
      <c r="H139" s="15">
        <f t="shared" si="199"/>
        <v>3</v>
      </c>
      <c r="I139" s="15">
        <f t="shared" si="199"/>
        <v>1</v>
      </c>
      <c r="J139" s="20">
        <v>7</v>
      </c>
      <c r="K139" s="18" t="str">
        <f t="shared" si="200"/>
        <v>160001002</v>
      </c>
      <c r="L139" s="15">
        <f t="shared" si="204"/>
        <v>100</v>
      </c>
      <c r="M139" s="15" t="s">
        <v>101</v>
      </c>
      <c r="N139" s="15">
        <f t="shared" ref="N139:O139" si="206">N138+1</f>
        <v>51434</v>
      </c>
      <c r="O139" s="15">
        <f t="shared" si="206"/>
        <v>52434</v>
      </c>
      <c r="P139" s="25">
        <f t="shared" si="202"/>
        <v>530800013</v>
      </c>
    </row>
    <row r="140" spans="1:16" ht="16.5" customHeight="1" x14ac:dyDescent="0.3">
      <c r="A140" s="15" t="b">
        <v>1</v>
      </c>
      <c r="B140" s="23" t="str">
        <f t="shared" si="196"/>
        <v>업적 - 수호석 획득 누적 갯수 10개</v>
      </c>
      <c r="C140" s="15">
        <f t="shared" si="197"/>
        <v>903311005</v>
      </c>
      <c r="D140" s="15">
        <f t="shared" si="198"/>
        <v>903311004</v>
      </c>
      <c r="E140" s="15">
        <f t="shared" si="194"/>
        <v>903311006</v>
      </c>
      <c r="F140" s="15">
        <v>0</v>
      </c>
      <c r="G140" s="15">
        <f t="shared" si="203"/>
        <v>3</v>
      </c>
      <c r="H140" s="15">
        <f t="shared" si="199"/>
        <v>3</v>
      </c>
      <c r="I140" s="15">
        <f t="shared" si="199"/>
        <v>1</v>
      </c>
      <c r="J140" s="20">
        <v>10</v>
      </c>
      <c r="K140" s="18" t="str">
        <f t="shared" si="200"/>
        <v>160001002</v>
      </c>
      <c r="L140" s="15">
        <f t="shared" si="204"/>
        <v>125</v>
      </c>
      <c r="M140" s="15" t="s">
        <v>101</v>
      </c>
      <c r="N140" s="15">
        <f t="shared" ref="N140:O140" si="207">N139+1</f>
        <v>51435</v>
      </c>
      <c r="O140" s="15">
        <f t="shared" si="207"/>
        <v>52435</v>
      </c>
      <c r="P140" s="25">
        <f t="shared" si="202"/>
        <v>530800013</v>
      </c>
    </row>
    <row r="141" spans="1:16" ht="16.5" customHeight="1" x14ac:dyDescent="0.3">
      <c r="A141" s="15" t="b">
        <v>1</v>
      </c>
      <c r="B141" s="23" t="str">
        <f t="shared" si="196"/>
        <v>업적 - 수호석 획득 누적 갯수 12개</v>
      </c>
      <c r="C141" s="15">
        <f t="shared" si="197"/>
        <v>903311006</v>
      </c>
      <c r="D141" s="15">
        <f t="shared" si="198"/>
        <v>903311005</v>
      </c>
      <c r="E141" s="15">
        <f t="shared" si="194"/>
        <v>903311007</v>
      </c>
      <c r="F141" s="15">
        <v>0</v>
      </c>
      <c r="G141" s="15">
        <f t="shared" si="203"/>
        <v>3</v>
      </c>
      <c r="H141" s="15">
        <f t="shared" si="199"/>
        <v>3</v>
      </c>
      <c r="I141" s="15">
        <f t="shared" si="199"/>
        <v>1</v>
      </c>
      <c r="J141" s="20">
        <v>12</v>
      </c>
      <c r="K141" s="18" t="str">
        <f t="shared" si="200"/>
        <v>160001002</v>
      </c>
      <c r="L141" s="15">
        <f t="shared" si="204"/>
        <v>150</v>
      </c>
      <c r="M141" s="15" t="s">
        <v>101</v>
      </c>
      <c r="N141" s="15">
        <f t="shared" ref="N141:O141" si="208">N140+1</f>
        <v>51436</v>
      </c>
      <c r="O141" s="15">
        <f t="shared" si="208"/>
        <v>52436</v>
      </c>
      <c r="P141" s="25">
        <f t="shared" si="202"/>
        <v>530800013</v>
      </c>
    </row>
    <row r="142" spans="1:16" ht="16.5" customHeight="1" x14ac:dyDescent="0.3">
      <c r="A142" s="15" t="b">
        <v>1</v>
      </c>
      <c r="B142" s="23" t="str">
        <f t="shared" si="196"/>
        <v>업적 - 수호석 획득 누적 갯수 15개</v>
      </c>
      <c r="C142" s="15">
        <f t="shared" si="197"/>
        <v>903311007</v>
      </c>
      <c r="D142" s="15">
        <f t="shared" si="198"/>
        <v>903311006</v>
      </c>
      <c r="E142" s="20">
        <v>0</v>
      </c>
      <c r="F142" s="15">
        <v>0</v>
      </c>
      <c r="G142" s="15">
        <f t="shared" si="203"/>
        <v>3</v>
      </c>
      <c r="H142" s="15">
        <f t="shared" si="199"/>
        <v>3</v>
      </c>
      <c r="I142" s="15">
        <f t="shared" si="199"/>
        <v>1</v>
      </c>
      <c r="J142" s="20">
        <v>15</v>
      </c>
      <c r="K142" s="18" t="str">
        <f t="shared" si="200"/>
        <v>160001002</v>
      </c>
      <c r="L142" s="15">
        <f t="shared" ref="L142" si="209">L141+L$137</f>
        <v>200</v>
      </c>
      <c r="M142" s="15" t="s">
        <v>101</v>
      </c>
      <c r="N142" s="15">
        <f t="shared" ref="N142:O142" si="210">N141+1</f>
        <v>51437</v>
      </c>
      <c r="O142" s="15">
        <f t="shared" si="210"/>
        <v>52437</v>
      </c>
      <c r="P142" s="25">
        <f t="shared" si="202"/>
        <v>530800013</v>
      </c>
    </row>
    <row r="143" spans="1:16" ht="16.5" customHeight="1" x14ac:dyDescent="0.3">
      <c r="A143" s="21" t="b">
        <v>1</v>
      </c>
      <c r="B143" s="22" t="str">
        <f>"업적 - 수호석 업그레이드 단계별 달성 " &amp; "Lv."&amp; J143</f>
        <v>업적 - 수호석 업그레이드 단계별 달성 Lv.1</v>
      </c>
      <c r="C143" s="20" t="str">
        <f>90&amp;G143&amp;H143&amp;I143&amp;1001</f>
        <v>906111001</v>
      </c>
      <c r="D143" s="20">
        <v>0</v>
      </c>
      <c r="E143" s="21">
        <f t="shared" ref="E143:E163" si="211">C144</f>
        <v>906111002</v>
      </c>
      <c r="F143" s="26">
        <v>0</v>
      </c>
      <c r="G143" s="20">
        <v>6</v>
      </c>
      <c r="H143" s="20">
        <v>1</v>
      </c>
      <c r="I143" s="20">
        <v>1</v>
      </c>
      <c r="J143" s="21">
        <v>1</v>
      </c>
      <c r="K143" s="20" t="str">
        <f>IF(M143="Gem","160001002",IF(M143="Gold","160001001"))</f>
        <v>160001001</v>
      </c>
      <c r="L143" s="20">
        <v>10000</v>
      </c>
      <c r="M143" s="26" t="s">
        <v>18</v>
      </c>
      <c r="N143" s="26">
        <f t="shared" ref="N143:O143" si="212">N142+1</f>
        <v>51438</v>
      </c>
      <c r="O143" s="26">
        <f t="shared" si="212"/>
        <v>52438</v>
      </c>
      <c r="P143" s="20">
        <v>530800013</v>
      </c>
    </row>
    <row r="144" spans="1:16" ht="16.5" customHeight="1" x14ac:dyDescent="0.3">
      <c r="A144" s="21" t="b">
        <v>1</v>
      </c>
      <c r="B144" s="22" t="str">
        <f t="shared" ref="B144:B164" si="213">"업적 - 수호석 업그레이드 단계별 달성 " &amp; "Lv."&amp; J144</f>
        <v>업적 - 수호석 업그레이드 단계별 달성 Lv.5</v>
      </c>
      <c r="C144" s="21">
        <f t="shared" ref="C144:C164" si="214">C143+1</f>
        <v>906111002</v>
      </c>
      <c r="D144" s="21" t="str">
        <f t="shared" ref="D144:D164" si="215">C143</f>
        <v>906111001</v>
      </c>
      <c r="E144" s="21">
        <f t="shared" si="211"/>
        <v>906111003</v>
      </c>
      <c r="F144" s="26">
        <v>0</v>
      </c>
      <c r="G144" s="21">
        <f>G143</f>
        <v>6</v>
      </c>
      <c r="H144" s="21">
        <f t="shared" ref="H144:I159" si="216">H143</f>
        <v>1</v>
      </c>
      <c r="I144" s="21">
        <f t="shared" si="216"/>
        <v>1</v>
      </c>
      <c r="J144" s="21">
        <v>5</v>
      </c>
      <c r="K144" s="21" t="str">
        <f t="shared" ref="K144:K164" si="217">K143</f>
        <v>160001001</v>
      </c>
      <c r="L144" s="21">
        <f>INT(L143+L$143*100%)</f>
        <v>20000</v>
      </c>
      <c r="M144" s="26" t="s">
        <v>18</v>
      </c>
      <c r="N144" s="26">
        <f t="shared" ref="N144:O144" si="218">N143+1</f>
        <v>51439</v>
      </c>
      <c r="O144" s="26">
        <f t="shared" si="218"/>
        <v>52439</v>
      </c>
      <c r="P144" s="26">
        <f t="shared" ref="P144:P164" si="219">P143</f>
        <v>530800013</v>
      </c>
    </row>
    <row r="145" spans="1:16" ht="16.5" customHeight="1" x14ac:dyDescent="0.3">
      <c r="A145" s="21" t="b">
        <v>1</v>
      </c>
      <c r="B145" s="22" t="str">
        <f t="shared" si="213"/>
        <v>업적 - 수호석 업그레이드 단계별 달성 Lv.10</v>
      </c>
      <c r="C145" s="21">
        <f t="shared" si="214"/>
        <v>906111003</v>
      </c>
      <c r="D145" s="21">
        <f t="shared" si="215"/>
        <v>906111002</v>
      </c>
      <c r="E145" s="21">
        <f t="shared" si="211"/>
        <v>906111004</v>
      </c>
      <c r="F145" s="26">
        <v>0</v>
      </c>
      <c r="G145" s="21">
        <f t="shared" ref="G145:I160" si="220">G144</f>
        <v>6</v>
      </c>
      <c r="H145" s="21">
        <f t="shared" si="216"/>
        <v>1</v>
      </c>
      <c r="I145" s="21">
        <f t="shared" si="216"/>
        <v>1</v>
      </c>
      <c r="J145" s="21">
        <v>10</v>
      </c>
      <c r="K145" s="21" t="str">
        <f t="shared" si="217"/>
        <v>160001001</v>
      </c>
      <c r="L145" s="21">
        <f t="shared" ref="L145:L147" si="221">INT(L144+L$143*100%)</f>
        <v>30000</v>
      </c>
      <c r="M145" s="26" t="s">
        <v>18</v>
      </c>
      <c r="N145" s="26">
        <f t="shared" ref="N145:O145" si="222">N144+1</f>
        <v>51440</v>
      </c>
      <c r="O145" s="26">
        <f t="shared" si="222"/>
        <v>52440</v>
      </c>
      <c r="P145" s="26">
        <f t="shared" si="219"/>
        <v>530800013</v>
      </c>
    </row>
    <row r="146" spans="1:16" ht="16.5" customHeight="1" x14ac:dyDescent="0.3">
      <c r="A146" s="21" t="b">
        <v>1</v>
      </c>
      <c r="B146" s="22" t="str">
        <f t="shared" si="213"/>
        <v>업적 - 수호석 업그레이드 단계별 달성 Lv.20</v>
      </c>
      <c r="C146" s="21">
        <f t="shared" si="214"/>
        <v>906111004</v>
      </c>
      <c r="D146" s="21">
        <f t="shared" si="215"/>
        <v>906111003</v>
      </c>
      <c r="E146" s="21">
        <f t="shared" si="211"/>
        <v>906111005</v>
      </c>
      <c r="F146" s="26">
        <v>0</v>
      </c>
      <c r="G146" s="21">
        <f t="shared" si="220"/>
        <v>6</v>
      </c>
      <c r="H146" s="21">
        <f t="shared" si="216"/>
        <v>1</v>
      </c>
      <c r="I146" s="21">
        <f t="shared" si="216"/>
        <v>1</v>
      </c>
      <c r="J146" s="21">
        <f>J145+J$145</f>
        <v>20</v>
      </c>
      <c r="K146" s="21" t="str">
        <f t="shared" si="217"/>
        <v>160001001</v>
      </c>
      <c r="L146" s="21">
        <f t="shared" si="221"/>
        <v>40000</v>
      </c>
      <c r="M146" s="26" t="s">
        <v>18</v>
      </c>
      <c r="N146" s="26">
        <f t="shared" ref="N146:O146" si="223">N145+1</f>
        <v>51441</v>
      </c>
      <c r="O146" s="26">
        <f t="shared" si="223"/>
        <v>52441</v>
      </c>
      <c r="P146" s="26">
        <f t="shared" si="219"/>
        <v>530800013</v>
      </c>
    </row>
    <row r="147" spans="1:16" ht="16.5" customHeight="1" x14ac:dyDescent="0.3">
      <c r="A147" s="21" t="b">
        <v>1</v>
      </c>
      <c r="B147" s="22" t="str">
        <f t="shared" si="213"/>
        <v>업적 - 수호석 업그레이드 단계별 달성 Lv.30</v>
      </c>
      <c r="C147" s="21">
        <f t="shared" si="214"/>
        <v>906111005</v>
      </c>
      <c r="D147" s="21">
        <f t="shared" si="215"/>
        <v>906111004</v>
      </c>
      <c r="E147" s="21">
        <f t="shared" si="211"/>
        <v>906111006</v>
      </c>
      <c r="F147" s="26">
        <v>0</v>
      </c>
      <c r="G147" s="21">
        <f t="shared" si="220"/>
        <v>6</v>
      </c>
      <c r="H147" s="21">
        <f t="shared" si="216"/>
        <v>1</v>
      </c>
      <c r="I147" s="21">
        <f t="shared" si="216"/>
        <v>1</v>
      </c>
      <c r="J147" s="21">
        <f t="shared" ref="J147:J164" si="224">J146+J$145</f>
        <v>30</v>
      </c>
      <c r="K147" s="21" t="str">
        <f t="shared" si="217"/>
        <v>160001001</v>
      </c>
      <c r="L147" s="21">
        <f t="shared" si="221"/>
        <v>50000</v>
      </c>
      <c r="M147" s="26" t="s">
        <v>18</v>
      </c>
      <c r="N147" s="26">
        <f t="shared" ref="N147:O147" si="225">N146+1</f>
        <v>51442</v>
      </c>
      <c r="O147" s="26">
        <f t="shared" si="225"/>
        <v>52442</v>
      </c>
      <c r="P147" s="26">
        <f t="shared" si="219"/>
        <v>530800013</v>
      </c>
    </row>
    <row r="148" spans="1:16" ht="16.5" customHeight="1" x14ac:dyDescent="0.3">
      <c r="A148" s="21" t="b">
        <v>1</v>
      </c>
      <c r="B148" s="22" t="str">
        <f t="shared" si="213"/>
        <v>업적 - 수호석 업그레이드 단계별 달성 Lv.40</v>
      </c>
      <c r="C148" s="21">
        <f t="shared" si="214"/>
        <v>906111006</v>
      </c>
      <c r="D148" s="21">
        <f t="shared" si="215"/>
        <v>906111005</v>
      </c>
      <c r="E148" s="21">
        <f t="shared" si="211"/>
        <v>906111007</v>
      </c>
      <c r="F148" s="26">
        <v>0</v>
      </c>
      <c r="G148" s="21">
        <f t="shared" si="220"/>
        <v>6</v>
      </c>
      <c r="H148" s="21">
        <f t="shared" si="216"/>
        <v>1</v>
      </c>
      <c r="I148" s="21">
        <f t="shared" si="216"/>
        <v>1</v>
      </c>
      <c r="J148" s="21">
        <f t="shared" si="224"/>
        <v>40</v>
      </c>
      <c r="K148" s="21" t="str">
        <f t="shared" si="217"/>
        <v>160001001</v>
      </c>
      <c r="L148" s="20">
        <f>INT(L147+L$147*50%)</f>
        <v>75000</v>
      </c>
      <c r="M148" s="26" t="s">
        <v>18</v>
      </c>
      <c r="N148" s="26">
        <f t="shared" ref="N148:O148" si="226">N147+1</f>
        <v>51443</v>
      </c>
      <c r="O148" s="26">
        <f t="shared" si="226"/>
        <v>52443</v>
      </c>
      <c r="P148" s="26">
        <f t="shared" si="219"/>
        <v>530800013</v>
      </c>
    </row>
    <row r="149" spans="1:16" ht="16.5" customHeight="1" x14ac:dyDescent="0.3">
      <c r="A149" s="21" t="b">
        <v>1</v>
      </c>
      <c r="B149" s="22" t="str">
        <f t="shared" si="213"/>
        <v>업적 - 수호석 업그레이드 단계별 달성 Lv.50</v>
      </c>
      <c r="C149" s="21">
        <f t="shared" si="214"/>
        <v>906111007</v>
      </c>
      <c r="D149" s="21">
        <f t="shared" si="215"/>
        <v>906111006</v>
      </c>
      <c r="E149" s="21">
        <f t="shared" si="211"/>
        <v>906111008</v>
      </c>
      <c r="F149" s="26">
        <v>0</v>
      </c>
      <c r="G149" s="21">
        <f t="shared" si="220"/>
        <v>6</v>
      </c>
      <c r="H149" s="21">
        <f t="shared" si="216"/>
        <v>1</v>
      </c>
      <c r="I149" s="21">
        <f t="shared" si="216"/>
        <v>1</v>
      </c>
      <c r="J149" s="21">
        <f t="shared" si="224"/>
        <v>50</v>
      </c>
      <c r="K149" s="21" t="str">
        <f t="shared" si="217"/>
        <v>160001001</v>
      </c>
      <c r="L149" s="26">
        <f>INT(L148+L$147*50%)</f>
        <v>100000</v>
      </c>
      <c r="M149" s="26" t="s">
        <v>18</v>
      </c>
      <c r="N149" s="26">
        <f t="shared" ref="N149:O149" si="227">N148+1</f>
        <v>51444</v>
      </c>
      <c r="O149" s="26">
        <f t="shared" si="227"/>
        <v>52444</v>
      </c>
      <c r="P149" s="26">
        <f t="shared" si="219"/>
        <v>530800013</v>
      </c>
    </row>
    <row r="150" spans="1:16" ht="16.5" customHeight="1" x14ac:dyDescent="0.3">
      <c r="A150" s="21" t="b">
        <v>1</v>
      </c>
      <c r="B150" s="22" t="str">
        <f t="shared" si="213"/>
        <v>업적 - 수호석 업그레이드 단계별 달성 Lv.60</v>
      </c>
      <c r="C150" s="21">
        <f t="shared" si="214"/>
        <v>906111008</v>
      </c>
      <c r="D150" s="21">
        <f t="shared" si="215"/>
        <v>906111007</v>
      </c>
      <c r="E150" s="21">
        <f t="shared" si="211"/>
        <v>906111009</v>
      </c>
      <c r="F150" s="26">
        <v>0</v>
      </c>
      <c r="G150" s="21">
        <f t="shared" si="220"/>
        <v>6</v>
      </c>
      <c r="H150" s="21">
        <f t="shared" si="216"/>
        <v>1</v>
      </c>
      <c r="I150" s="21">
        <f t="shared" si="216"/>
        <v>1</v>
      </c>
      <c r="J150" s="21">
        <f t="shared" si="224"/>
        <v>60</v>
      </c>
      <c r="K150" s="21" t="str">
        <f t="shared" si="217"/>
        <v>160001001</v>
      </c>
      <c r="L150" s="26">
        <f t="shared" ref="L150:L164" si="228">INT(L149+L$147*50%)</f>
        <v>125000</v>
      </c>
      <c r="M150" s="26" t="s">
        <v>18</v>
      </c>
      <c r="N150" s="26">
        <f t="shared" ref="N150:O150" si="229">N149+1</f>
        <v>51445</v>
      </c>
      <c r="O150" s="26">
        <f t="shared" si="229"/>
        <v>52445</v>
      </c>
      <c r="P150" s="26">
        <f t="shared" si="219"/>
        <v>530800013</v>
      </c>
    </row>
    <row r="151" spans="1:16" ht="16.5" customHeight="1" x14ac:dyDescent="0.3">
      <c r="A151" s="21" t="b">
        <v>1</v>
      </c>
      <c r="B151" s="22" t="str">
        <f t="shared" si="213"/>
        <v>업적 - 수호석 업그레이드 단계별 달성 Lv.70</v>
      </c>
      <c r="C151" s="21">
        <f t="shared" si="214"/>
        <v>906111009</v>
      </c>
      <c r="D151" s="21">
        <f t="shared" si="215"/>
        <v>906111008</v>
      </c>
      <c r="E151" s="21">
        <f t="shared" si="211"/>
        <v>906111010</v>
      </c>
      <c r="F151" s="26">
        <v>0</v>
      </c>
      <c r="G151" s="21">
        <f t="shared" si="220"/>
        <v>6</v>
      </c>
      <c r="H151" s="21">
        <f t="shared" si="216"/>
        <v>1</v>
      </c>
      <c r="I151" s="21">
        <f t="shared" si="216"/>
        <v>1</v>
      </c>
      <c r="J151" s="21">
        <f t="shared" si="224"/>
        <v>70</v>
      </c>
      <c r="K151" s="21" t="str">
        <f t="shared" si="217"/>
        <v>160001001</v>
      </c>
      <c r="L151" s="26">
        <f t="shared" si="228"/>
        <v>150000</v>
      </c>
      <c r="M151" s="26" t="s">
        <v>18</v>
      </c>
      <c r="N151" s="26">
        <f t="shared" ref="N151:O151" si="230">N150+1</f>
        <v>51446</v>
      </c>
      <c r="O151" s="26">
        <f t="shared" si="230"/>
        <v>52446</v>
      </c>
      <c r="P151" s="26">
        <f t="shared" si="219"/>
        <v>530800013</v>
      </c>
    </row>
    <row r="152" spans="1:16" ht="16.5" customHeight="1" x14ac:dyDescent="0.3">
      <c r="A152" s="21" t="b">
        <v>1</v>
      </c>
      <c r="B152" s="22" t="str">
        <f t="shared" si="213"/>
        <v>업적 - 수호석 업그레이드 단계별 달성 Lv.80</v>
      </c>
      <c r="C152" s="21">
        <f t="shared" si="214"/>
        <v>906111010</v>
      </c>
      <c r="D152" s="21">
        <f t="shared" si="215"/>
        <v>906111009</v>
      </c>
      <c r="E152" s="21">
        <f t="shared" si="211"/>
        <v>906111011</v>
      </c>
      <c r="F152" s="26">
        <v>0</v>
      </c>
      <c r="G152" s="21">
        <f t="shared" si="220"/>
        <v>6</v>
      </c>
      <c r="H152" s="21">
        <f t="shared" si="216"/>
        <v>1</v>
      </c>
      <c r="I152" s="21">
        <f t="shared" si="216"/>
        <v>1</v>
      </c>
      <c r="J152" s="21">
        <f t="shared" si="224"/>
        <v>80</v>
      </c>
      <c r="K152" s="21" t="str">
        <f t="shared" si="217"/>
        <v>160001001</v>
      </c>
      <c r="L152" s="26">
        <f t="shared" si="228"/>
        <v>175000</v>
      </c>
      <c r="M152" s="26" t="s">
        <v>18</v>
      </c>
      <c r="N152" s="26">
        <f t="shared" ref="N152:O152" si="231">N151+1</f>
        <v>51447</v>
      </c>
      <c r="O152" s="26">
        <f t="shared" si="231"/>
        <v>52447</v>
      </c>
      <c r="P152" s="26">
        <f t="shared" si="219"/>
        <v>530800013</v>
      </c>
    </row>
    <row r="153" spans="1:16" ht="16.5" customHeight="1" x14ac:dyDescent="0.3">
      <c r="A153" s="21" t="b">
        <v>1</v>
      </c>
      <c r="B153" s="22" t="str">
        <f t="shared" si="213"/>
        <v>업적 - 수호석 업그레이드 단계별 달성 Lv.90</v>
      </c>
      <c r="C153" s="21">
        <f t="shared" si="214"/>
        <v>906111011</v>
      </c>
      <c r="D153" s="21">
        <f t="shared" si="215"/>
        <v>906111010</v>
      </c>
      <c r="E153" s="21">
        <f t="shared" si="211"/>
        <v>906111012</v>
      </c>
      <c r="F153" s="26">
        <v>0</v>
      </c>
      <c r="G153" s="21">
        <f t="shared" si="220"/>
        <v>6</v>
      </c>
      <c r="H153" s="21">
        <f t="shared" si="216"/>
        <v>1</v>
      </c>
      <c r="I153" s="21">
        <f t="shared" si="216"/>
        <v>1</v>
      </c>
      <c r="J153" s="21">
        <f t="shared" si="224"/>
        <v>90</v>
      </c>
      <c r="K153" s="21" t="str">
        <f t="shared" si="217"/>
        <v>160001001</v>
      </c>
      <c r="L153" s="26">
        <f t="shared" si="228"/>
        <v>200000</v>
      </c>
      <c r="M153" s="26" t="s">
        <v>18</v>
      </c>
      <c r="N153" s="26">
        <f t="shared" ref="N153:O153" si="232">N152+1</f>
        <v>51448</v>
      </c>
      <c r="O153" s="26">
        <f t="shared" si="232"/>
        <v>52448</v>
      </c>
      <c r="P153" s="26">
        <f t="shared" si="219"/>
        <v>530800013</v>
      </c>
    </row>
    <row r="154" spans="1:16" ht="16.5" customHeight="1" x14ac:dyDescent="0.3">
      <c r="A154" s="21" t="b">
        <v>1</v>
      </c>
      <c r="B154" s="22" t="str">
        <f t="shared" si="213"/>
        <v>업적 - 수호석 업그레이드 단계별 달성 Lv.100</v>
      </c>
      <c r="C154" s="21">
        <f t="shared" si="214"/>
        <v>906111012</v>
      </c>
      <c r="D154" s="21">
        <f t="shared" si="215"/>
        <v>906111011</v>
      </c>
      <c r="E154" s="21">
        <f t="shared" si="211"/>
        <v>906111013</v>
      </c>
      <c r="F154" s="26">
        <v>0</v>
      </c>
      <c r="G154" s="21">
        <f t="shared" si="220"/>
        <v>6</v>
      </c>
      <c r="H154" s="21">
        <f t="shared" si="216"/>
        <v>1</v>
      </c>
      <c r="I154" s="21">
        <f t="shared" si="216"/>
        <v>1</v>
      </c>
      <c r="J154" s="21">
        <f t="shared" si="224"/>
        <v>100</v>
      </c>
      <c r="K154" s="21" t="str">
        <f t="shared" si="217"/>
        <v>160001001</v>
      </c>
      <c r="L154" s="26">
        <f t="shared" si="228"/>
        <v>225000</v>
      </c>
      <c r="M154" s="26" t="s">
        <v>18</v>
      </c>
      <c r="N154" s="26">
        <f t="shared" ref="N154:O154" si="233">N153+1</f>
        <v>51449</v>
      </c>
      <c r="O154" s="26">
        <f t="shared" si="233"/>
        <v>52449</v>
      </c>
      <c r="P154" s="26">
        <f t="shared" si="219"/>
        <v>530800013</v>
      </c>
    </row>
    <row r="155" spans="1:16" ht="16.5" customHeight="1" x14ac:dyDescent="0.3">
      <c r="A155" s="21" t="b">
        <v>1</v>
      </c>
      <c r="B155" s="22" t="str">
        <f t="shared" si="213"/>
        <v>업적 - 수호석 업그레이드 단계별 달성 Lv.110</v>
      </c>
      <c r="C155" s="21">
        <f t="shared" si="214"/>
        <v>906111013</v>
      </c>
      <c r="D155" s="21">
        <f t="shared" si="215"/>
        <v>906111012</v>
      </c>
      <c r="E155" s="21">
        <f t="shared" si="211"/>
        <v>906111014</v>
      </c>
      <c r="F155" s="26">
        <v>0</v>
      </c>
      <c r="G155" s="21">
        <f t="shared" si="220"/>
        <v>6</v>
      </c>
      <c r="H155" s="21">
        <f t="shared" si="216"/>
        <v>1</v>
      </c>
      <c r="I155" s="21">
        <f t="shared" si="216"/>
        <v>1</v>
      </c>
      <c r="J155" s="21">
        <f t="shared" si="224"/>
        <v>110</v>
      </c>
      <c r="K155" s="21" t="str">
        <f t="shared" si="217"/>
        <v>160001001</v>
      </c>
      <c r="L155" s="26">
        <f t="shared" si="228"/>
        <v>250000</v>
      </c>
      <c r="M155" s="26" t="s">
        <v>18</v>
      </c>
      <c r="N155" s="26">
        <f t="shared" ref="N155:O155" si="234">N154+1</f>
        <v>51450</v>
      </c>
      <c r="O155" s="26">
        <f t="shared" si="234"/>
        <v>52450</v>
      </c>
      <c r="P155" s="26">
        <f t="shared" si="219"/>
        <v>530800013</v>
      </c>
    </row>
    <row r="156" spans="1:16" ht="16.5" customHeight="1" x14ac:dyDescent="0.3">
      <c r="A156" s="21" t="b">
        <v>1</v>
      </c>
      <c r="B156" s="22" t="str">
        <f t="shared" si="213"/>
        <v>업적 - 수호석 업그레이드 단계별 달성 Lv.120</v>
      </c>
      <c r="C156" s="21">
        <f t="shared" si="214"/>
        <v>906111014</v>
      </c>
      <c r="D156" s="21">
        <f t="shared" si="215"/>
        <v>906111013</v>
      </c>
      <c r="E156" s="21">
        <f t="shared" si="211"/>
        <v>906111015</v>
      </c>
      <c r="F156" s="26">
        <v>0</v>
      </c>
      <c r="G156" s="21">
        <f t="shared" si="220"/>
        <v>6</v>
      </c>
      <c r="H156" s="21">
        <f t="shared" si="216"/>
        <v>1</v>
      </c>
      <c r="I156" s="21">
        <f t="shared" si="216"/>
        <v>1</v>
      </c>
      <c r="J156" s="21">
        <f t="shared" si="224"/>
        <v>120</v>
      </c>
      <c r="K156" s="21" t="str">
        <f t="shared" si="217"/>
        <v>160001001</v>
      </c>
      <c r="L156" s="26">
        <f t="shared" si="228"/>
        <v>275000</v>
      </c>
      <c r="M156" s="26" t="s">
        <v>18</v>
      </c>
      <c r="N156" s="26">
        <f t="shared" ref="N156:O156" si="235">N155+1</f>
        <v>51451</v>
      </c>
      <c r="O156" s="26">
        <f t="shared" si="235"/>
        <v>52451</v>
      </c>
      <c r="P156" s="26">
        <f t="shared" si="219"/>
        <v>530800013</v>
      </c>
    </row>
    <row r="157" spans="1:16" ht="16.5" customHeight="1" x14ac:dyDescent="0.3">
      <c r="A157" s="21" t="b">
        <v>1</v>
      </c>
      <c r="B157" s="22" t="str">
        <f t="shared" si="213"/>
        <v>업적 - 수호석 업그레이드 단계별 달성 Lv.130</v>
      </c>
      <c r="C157" s="21">
        <f t="shared" si="214"/>
        <v>906111015</v>
      </c>
      <c r="D157" s="21">
        <f t="shared" si="215"/>
        <v>906111014</v>
      </c>
      <c r="E157" s="21">
        <f t="shared" si="211"/>
        <v>906111016</v>
      </c>
      <c r="F157" s="26">
        <v>0</v>
      </c>
      <c r="G157" s="21">
        <f t="shared" si="220"/>
        <v>6</v>
      </c>
      <c r="H157" s="21">
        <f t="shared" si="216"/>
        <v>1</v>
      </c>
      <c r="I157" s="21">
        <f t="shared" si="216"/>
        <v>1</v>
      </c>
      <c r="J157" s="21">
        <f t="shared" si="224"/>
        <v>130</v>
      </c>
      <c r="K157" s="21" t="str">
        <f t="shared" si="217"/>
        <v>160001001</v>
      </c>
      <c r="L157" s="26">
        <f t="shared" si="228"/>
        <v>300000</v>
      </c>
      <c r="M157" s="26" t="s">
        <v>18</v>
      </c>
      <c r="N157" s="26">
        <f t="shared" ref="N157:O157" si="236">N156+1</f>
        <v>51452</v>
      </c>
      <c r="O157" s="26">
        <f t="shared" si="236"/>
        <v>52452</v>
      </c>
      <c r="P157" s="26">
        <f t="shared" si="219"/>
        <v>530800013</v>
      </c>
    </row>
    <row r="158" spans="1:16" ht="16.5" customHeight="1" x14ac:dyDescent="0.3">
      <c r="A158" s="21" t="b">
        <v>1</v>
      </c>
      <c r="B158" s="22" t="str">
        <f t="shared" si="213"/>
        <v>업적 - 수호석 업그레이드 단계별 달성 Lv.140</v>
      </c>
      <c r="C158" s="21">
        <f t="shared" si="214"/>
        <v>906111016</v>
      </c>
      <c r="D158" s="21">
        <f t="shared" si="215"/>
        <v>906111015</v>
      </c>
      <c r="E158" s="21">
        <f t="shared" si="211"/>
        <v>906111017</v>
      </c>
      <c r="F158" s="26">
        <v>0</v>
      </c>
      <c r="G158" s="21">
        <f t="shared" si="220"/>
        <v>6</v>
      </c>
      <c r="H158" s="21">
        <f t="shared" si="216"/>
        <v>1</v>
      </c>
      <c r="I158" s="21">
        <f t="shared" si="216"/>
        <v>1</v>
      </c>
      <c r="J158" s="21">
        <f t="shared" si="224"/>
        <v>140</v>
      </c>
      <c r="K158" s="21" t="str">
        <f t="shared" si="217"/>
        <v>160001001</v>
      </c>
      <c r="L158" s="26">
        <f t="shared" si="228"/>
        <v>325000</v>
      </c>
      <c r="M158" s="26" t="s">
        <v>18</v>
      </c>
      <c r="N158" s="26">
        <f t="shared" ref="N158:O158" si="237">N157+1</f>
        <v>51453</v>
      </c>
      <c r="O158" s="26">
        <f t="shared" si="237"/>
        <v>52453</v>
      </c>
      <c r="P158" s="26">
        <f t="shared" si="219"/>
        <v>530800013</v>
      </c>
    </row>
    <row r="159" spans="1:16" ht="16.5" customHeight="1" x14ac:dyDescent="0.3">
      <c r="A159" s="21" t="b">
        <v>1</v>
      </c>
      <c r="B159" s="22" t="str">
        <f t="shared" si="213"/>
        <v>업적 - 수호석 업그레이드 단계별 달성 Lv.150</v>
      </c>
      <c r="C159" s="21">
        <f t="shared" si="214"/>
        <v>906111017</v>
      </c>
      <c r="D159" s="21">
        <f t="shared" si="215"/>
        <v>906111016</v>
      </c>
      <c r="E159" s="21">
        <f t="shared" si="211"/>
        <v>906111018</v>
      </c>
      <c r="F159" s="26">
        <v>0</v>
      </c>
      <c r="G159" s="21">
        <f t="shared" si="220"/>
        <v>6</v>
      </c>
      <c r="H159" s="21">
        <f t="shared" si="216"/>
        <v>1</v>
      </c>
      <c r="I159" s="21">
        <f t="shared" si="216"/>
        <v>1</v>
      </c>
      <c r="J159" s="21">
        <f t="shared" si="224"/>
        <v>150</v>
      </c>
      <c r="K159" s="21" t="str">
        <f t="shared" si="217"/>
        <v>160001001</v>
      </c>
      <c r="L159" s="26">
        <f t="shared" si="228"/>
        <v>350000</v>
      </c>
      <c r="M159" s="26" t="s">
        <v>18</v>
      </c>
      <c r="N159" s="26">
        <f t="shared" ref="N159:O159" si="238">N158+1</f>
        <v>51454</v>
      </c>
      <c r="O159" s="26">
        <f t="shared" si="238"/>
        <v>52454</v>
      </c>
      <c r="P159" s="26">
        <f t="shared" si="219"/>
        <v>530800013</v>
      </c>
    </row>
    <row r="160" spans="1:16" ht="16.5" customHeight="1" x14ac:dyDescent="0.3">
      <c r="A160" s="21" t="b">
        <v>1</v>
      </c>
      <c r="B160" s="22" t="str">
        <f t="shared" si="213"/>
        <v>업적 - 수호석 업그레이드 단계별 달성 Lv.160</v>
      </c>
      <c r="C160" s="21">
        <f t="shared" si="214"/>
        <v>906111018</v>
      </c>
      <c r="D160" s="21">
        <f t="shared" si="215"/>
        <v>906111017</v>
      </c>
      <c r="E160" s="21">
        <f t="shared" si="211"/>
        <v>906111019</v>
      </c>
      <c r="F160" s="26">
        <v>0</v>
      </c>
      <c r="G160" s="21">
        <f t="shared" si="220"/>
        <v>6</v>
      </c>
      <c r="H160" s="21">
        <f t="shared" si="220"/>
        <v>1</v>
      </c>
      <c r="I160" s="21">
        <f t="shared" si="220"/>
        <v>1</v>
      </c>
      <c r="J160" s="21">
        <f t="shared" si="224"/>
        <v>160</v>
      </c>
      <c r="K160" s="21" t="str">
        <f t="shared" si="217"/>
        <v>160001001</v>
      </c>
      <c r="L160" s="26">
        <f t="shared" si="228"/>
        <v>375000</v>
      </c>
      <c r="M160" s="26" t="s">
        <v>18</v>
      </c>
      <c r="N160" s="26">
        <f t="shared" ref="N160:O160" si="239">N159+1</f>
        <v>51455</v>
      </c>
      <c r="O160" s="26">
        <f t="shared" si="239"/>
        <v>52455</v>
      </c>
      <c r="P160" s="26">
        <f t="shared" si="219"/>
        <v>530800013</v>
      </c>
    </row>
    <row r="161" spans="1:16" ht="16.5" customHeight="1" x14ac:dyDescent="0.3">
      <c r="A161" s="21" t="b">
        <v>1</v>
      </c>
      <c r="B161" s="22" t="str">
        <f t="shared" si="213"/>
        <v>업적 - 수호석 업그레이드 단계별 달성 Lv.170</v>
      </c>
      <c r="C161" s="21">
        <f t="shared" si="214"/>
        <v>906111019</v>
      </c>
      <c r="D161" s="21">
        <f t="shared" si="215"/>
        <v>906111018</v>
      </c>
      <c r="E161" s="21">
        <f t="shared" si="211"/>
        <v>906111020</v>
      </c>
      <c r="F161" s="26">
        <v>0</v>
      </c>
      <c r="G161" s="21">
        <f t="shared" ref="G161:I164" si="240">G160</f>
        <v>6</v>
      </c>
      <c r="H161" s="21">
        <f t="shared" si="240"/>
        <v>1</v>
      </c>
      <c r="I161" s="21">
        <f t="shared" si="240"/>
        <v>1</v>
      </c>
      <c r="J161" s="21">
        <f t="shared" si="224"/>
        <v>170</v>
      </c>
      <c r="K161" s="21" t="str">
        <f t="shared" si="217"/>
        <v>160001001</v>
      </c>
      <c r="L161" s="26">
        <f t="shared" si="228"/>
        <v>400000</v>
      </c>
      <c r="M161" s="26" t="s">
        <v>18</v>
      </c>
      <c r="N161" s="26">
        <f t="shared" ref="N161:O161" si="241">N160+1</f>
        <v>51456</v>
      </c>
      <c r="O161" s="26">
        <f t="shared" si="241"/>
        <v>52456</v>
      </c>
      <c r="P161" s="26">
        <f t="shared" si="219"/>
        <v>530800013</v>
      </c>
    </row>
    <row r="162" spans="1:16" ht="16.5" customHeight="1" x14ac:dyDescent="0.3">
      <c r="A162" s="21" t="b">
        <v>1</v>
      </c>
      <c r="B162" s="22" t="str">
        <f t="shared" si="213"/>
        <v>업적 - 수호석 업그레이드 단계별 달성 Lv.180</v>
      </c>
      <c r="C162" s="21">
        <f t="shared" si="214"/>
        <v>906111020</v>
      </c>
      <c r="D162" s="21">
        <f t="shared" si="215"/>
        <v>906111019</v>
      </c>
      <c r="E162" s="21">
        <f t="shared" si="211"/>
        <v>906111021</v>
      </c>
      <c r="F162" s="26">
        <v>0</v>
      </c>
      <c r="G162" s="21">
        <f t="shared" si="240"/>
        <v>6</v>
      </c>
      <c r="H162" s="21">
        <f t="shared" si="240"/>
        <v>1</v>
      </c>
      <c r="I162" s="21">
        <f t="shared" si="240"/>
        <v>1</v>
      </c>
      <c r="J162" s="21">
        <f t="shared" si="224"/>
        <v>180</v>
      </c>
      <c r="K162" s="21" t="str">
        <f t="shared" si="217"/>
        <v>160001001</v>
      </c>
      <c r="L162" s="26">
        <f t="shared" si="228"/>
        <v>425000</v>
      </c>
      <c r="M162" s="26" t="s">
        <v>18</v>
      </c>
      <c r="N162" s="26">
        <f t="shared" ref="N162:O162" si="242">N161+1</f>
        <v>51457</v>
      </c>
      <c r="O162" s="26">
        <f t="shared" si="242"/>
        <v>52457</v>
      </c>
      <c r="P162" s="26">
        <f t="shared" si="219"/>
        <v>530800013</v>
      </c>
    </row>
    <row r="163" spans="1:16" ht="16.5" customHeight="1" x14ac:dyDescent="0.3">
      <c r="A163" s="21" t="b">
        <v>1</v>
      </c>
      <c r="B163" s="22" t="str">
        <f t="shared" si="213"/>
        <v>업적 - 수호석 업그레이드 단계별 달성 Lv.190</v>
      </c>
      <c r="C163" s="21">
        <f t="shared" si="214"/>
        <v>906111021</v>
      </c>
      <c r="D163" s="21">
        <f t="shared" si="215"/>
        <v>906111020</v>
      </c>
      <c r="E163" s="21">
        <f t="shared" si="211"/>
        <v>906111022</v>
      </c>
      <c r="F163" s="26">
        <v>0</v>
      </c>
      <c r="G163" s="21">
        <f t="shared" si="240"/>
        <v>6</v>
      </c>
      <c r="H163" s="21">
        <f t="shared" si="240"/>
        <v>1</v>
      </c>
      <c r="I163" s="21">
        <f t="shared" si="240"/>
        <v>1</v>
      </c>
      <c r="J163" s="21">
        <f t="shared" si="224"/>
        <v>190</v>
      </c>
      <c r="K163" s="21" t="str">
        <f t="shared" si="217"/>
        <v>160001001</v>
      </c>
      <c r="L163" s="26">
        <f t="shared" si="228"/>
        <v>450000</v>
      </c>
      <c r="M163" s="26" t="s">
        <v>18</v>
      </c>
      <c r="N163" s="26">
        <f t="shared" ref="N163:O163" si="243">N162+1</f>
        <v>51458</v>
      </c>
      <c r="O163" s="26">
        <f t="shared" si="243"/>
        <v>52458</v>
      </c>
      <c r="P163" s="26">
        <f t="shared" si="219"/>
        <v>530800013</v>
      </c>
    </row>
    <row r="164" spans="1:16" ht="16.5" customHeight="1" x14ac:dyDescent="0.3">
      <c r="A164" s="21" t="b">
        <v>1</v>
      </c>
      <c r="B164" s="22" t="str">
        <f t="shared" si="213"/>
        <v>업적 - 수호석 업그레이드 단계별 달성 Lv.200</v>
      </c>
      <c r="C164" s="21">
        <f t="shared" si="214"/>
        <v>906111022</v>
      </c>
      <c r="D164" s="21">
        <f t="shared" si="215"/>
        <v>906111021</v>
      </c>
      <c r="E164" s="20">
        <v>0</v>
      </c>
      <c r="F164" s="26">
        <v>0</v>
      </c>
      <c r="G164" s="21">
        <f t="shared" si="240"/>
        <v>6</v>
      </c>
      <c r="H164" s="21">
        <f t="shared" si="240"/>
        <v>1</v>
      </c>
      <c r="I164" s="21">
        <f t="shared" si="240"/>
        <v>1</v>
      </c>
      <c r="J164" s="21">
        <f t="shared" si="224"/>
        <v>200</v>
      </c>
      <c r="K164" s="21" t="str">
        <f t="shared" si="217"/>
        <v>160001001</v>
      </c>
      <c r="L164" s="26">
        <f t="shared" si="228"/>
        <v>475000</v>
      </c>
      <c r="M164" s="26" t="s">
        <v>18</v>
      </c>
      <c r="N164" s="26">
        <f t="shared" ref="N164:O164" si="244">N163+1</f>
        <v>51459</v>
      </c>
      <c r="O164" s="26">
        <f t="shared" si="244"/>
        <v>52459</v>
      </c>
      <c r="P164" s="26">
        <f t="shared" si="219"/>
        <v>530800013</v>
      </c>
    </row>
    <row r="165" spans="1:16" ht="16.5" customHeight="1" x14ac:dyDescent="0.3">
      <c r="A165" s="18" t="b">
        <v>1</v>
      </c>
      <c r="B165" s="19" t="s">
        <v>72</v>
      </c>
      <c r="C165" s="20" t="str">
        <f>90&amp;G165&amp;H165&amp;I165&amp;1001</f>
        <v>908221001</v>
      </c>
      <c r="D165" s="20">
        <v>0</v>
      </c>
      <c r="E165" s="18">
        <f t="shared" ref="E165:E203" si="245">C166</f>
        <v>908221002</v>
      </c>
      <c r="F165" s="25">
        <v>0</v>
      </c>
      <c r="G165" s="20">
        <v>8</v>
      </c>
      <c r="H165" s="20">
        <v>2</v>
      </c>
      <c r="I165" s="20">
        <v>2</v>
      </c>
      <c r="J165" s="18">
        <v>5</v>
      </c>
      <c r="K165" s="20" t="str">
        <f>IF(M165="Gem","160001002",IF(M165="Gold","160001001"))</f>
        <v>160001002</v>
      </c>
      <c r="L165" s="20">
        <v>50</v>
      </c>
      <c r="M165" s="25" t="s">
        <v>20</v>
      </c>
      <c r="N165" s="25">
        <f t="shared" ref="N165:O165" si="246">N164+1</f>
        <v>51460</v>
      </c>
      <c r="O165" s="25">
        <f t="shared" si="246"/>
        <v>52460</v>
      </c>
      <c r="P165" s="20">
        <v>530800004</v>
      </c>
    </row>
    <row r="166" spans="1:16" ht="16.5" customHeight="1" x14ac:dyDescent="0.3">
      <c r="A166" s="18" t="b">
        <v>1</v>
      </c>
      <c r="B166" s="19" t="s">
        <v>33</v>
      </c>
      <c r="C166" s="18">
        <f t="shared" ref="C166:C204" si="247">C165+1</f>
        <v>908221002</v>
      </c>
      <c r="D166" s="18" t="str">
        <f t="shared" ref="D166:D204" si="248">C165</f>
        <v>908221001</v>
      </c>
      <c r="E166" s="18">
        <f t="shared" si="245"/>
        <v>908221003</v>
      </c>
      <c r="F166" s="25">
        <v>0</v>
      </c>
      <c r="G166" s="18">
        <f>G165</f>
        <v>8</v>
      </c>
      <c r="H166" s="18">
        <f t="shared" ref="H166:I181" si="249">H165</f>
        <v>2</v>
      </c>
      <c r="I166" s="18">
        <f t="shared" si="249"/>
        <v>2</v>
      </c>
      <c r="J166" s="18">
        <f>J165+5</f>
        <v>10</v>
      </c>
      <c r="K166" s="18" t="str">
        <f t="shared" ref="K166:K204" si="250">K165</f>
        <v>160001002</v>
      </c>
      <c r="L166" s="18">
        <f>L165</f>
        <v>50</v>
      </c>
      <c r="M166" s="25" t="s">
        <v>20</v>
      </c>
      <c r="N166" s="25">
        <f t="shared" ref="N166:O166" si="251">N165+1</f>
        <v>51461</v>
      </c>
      <c r="O166" s="25">
        <f t="shared" si="251"/>
        <v>52461</v>
      </c>
      <c r="P166" s="25">
        <f t="shared" ref="P166:P204" si="252">P165</f>
        <v>530800004</v>
      </c>
    </row>
    <row r="167" spans="1:16" ht="16.5" customHeight="1" x14ac:dyDescent="0.3">
      <c r="A167" s="18" t="b">
        <v>1</v>
      </c>
      <c r="B167" s="19" t="s">
        <v>34</v>
      </c>
      <c r="C167" s="18">
        <f t="shared" si="247"/>
        <v>908221003</v>
      </c>
      <c r="D167" s="18">
        <f t="shared" si="248"/>
        <v>908221002</v>
      </c>
      <c r="E167" s="18">
        <f t="shared" si="245"/>
        <v>908221004</v>
      </c>
      <c r="F167" s="25">
        <v>0</v>
      </c>
      <c r="G167" s="18">
        <f t="shared" ref="G167:I182" si="253">G166</f>
        <v>8</v>
      </c>
      <c r="H167" s="18">
        <f t="shared" si="249"/>
        <v>2</v>
      </c>
      <c r="I167" s="18">
        <f t="shared" si="249"/>
        <v>2</v>
      </c>
      <c r="J167" s="18">
        <f t="shared" ref="J167:J204" si="254">J166+5</f>
        <v>15</v>
      </c>
      <c r="K167" s="18" t="str">
        <f t="shared" si="250"/>
        <v>160001002</v>
      </c>
      <c r="L167" s="18">
        <f t="shared" ref="L167:L204" si="255">L166</f>
        <v>50</v>
      </c>
      <c r="M167" s="25" t="s">
        <v>20</v>
      </c>
      <c r="N167" s="25">
        <f t="shared" ref="N167:O167" si="256">N166+1</f>
        <v>51462</v>
      </c>
      <c r="O167" s="25">
        <f t="shared" si="256"/>
        <v>52462</v>
      </c>
      <c r="P167" s="25">
        <f t="shared" si="252"/>
        <v>530800004</v>
      </c>
    </row>
    <row r="168" spans="1:16" ht="16.5" customHeight="1" x14ac:dyDescent="0.3">
      <c r="A168" s="18" t="b">
        <v>1</v>
      </c>
      <c r="B168" s="19" t="s">
        <v>73</v>
      </c>
      <c r="C168" s="18">
        <f t="shared" si="247"/>
        <v>908221004</v>
      </c>
      <c r="D168" s="18">
        <f t="shared" si="248"/>
        <v>908221003</v>
      </c>
      <c r="E168" s="18">
        <f t="shared" si="245"/>
        <v>908221005</v>
      </c>
      <c r="F168" s="25">
        <v>0</v>
      </c>
      <c r="G168" s="18">
        <f t="shared" si="253"/>
        <v>8</v>
      </c>
      <c r="H168" s="18">
        <f t="shared" si="249"/>
        <v>2</v>
      </c>
      <c r="I168" s="18">
        <f t="shared" si="249"/>
        <v>2</v>
      </c>
      <c r="J168" s="18">
        <f t="shared" si="254"/>
        <v>20</v>
      </c>
      <c r="K168" s="18" t="str">
        <f t="shared" si="250"/>
        <v>160001002</v>
      </c>
      <c r="L168" s="18">
        <f t="shared" si="255"/>
        <v>50</v>
      </c>
      <c r="M168" s="25" t="s">
        <v>20</v>
      </c>
      <c r="N168" s="25">
        <f t="shared" ref="N168:O168" si="257">N167+1</f>
        <v>51463</v>
      </c>
      <c r="O168" s="25">
        <f t="shared" si="257"/>
        <v>52463</v>
      </c>
      <c r="P168" s="25">
        <f t="shared" si="252"/>
        <v>530800004</v>
      </c>
    </row>
    <row r="169" spans="1:16" ht="16.5" customHeight="1" x14ac:dyDescent="0.3">
      <c r="A169" s="18" t="b">
        <v>1</v>
      </c>
      <c r="B169" s="19" t="s">
        <v>74</v>
      </c>
      <c r="C169" s="18">
        <f t="shared" si="247"/>
        <v>908221005</v>
      </c>
      <c r="D169" s="18">
        <f t="shared" si="248"/>
        <v>908221004</v>
      </c>
      <c r="E169" s="18">
        <f t="shared" si="245"/>
        <v>908221006</v>
      </c>
      <c r="F169" s="25">
        <v>0</v>
      </c>
      <c r="G169" s="18">
        <f t="shared" si="253"/>
        <v>8</v>
      </c>
      <c r="H169" s="18">
        <f t="shared" si="249"/>
        <v>2</v>
      </c>
      <c r="I169" s="18">
        <f t="shared" si="249"/>
        <v>2</v>
      </c>
      <c r="J169" s="18">
        <f t="shared" si="254"/>
        <v>25</v>
      </c>
      <c r="K169" s="18" t="str">
        <f t="shared" si="250"/>
        <v>160001002</v>
      </c>
      <c r="L169" s="18">
        <f t="shared" si="255"/>
        <v>50</v>
      </c>
      <c r="M169" s="25" t="s">
        <v>20</v>
      </c>
      <c r="N169" s="25">
        <f t="shared" ref="N169:O169" si="258">N168+1</f>
        <v>51464</v>
      </c>
      <c r="O169" s="25">
        <f t="shared" si="258"/>
        <v>52464</v>
      </c>
      <c r="P169" s="25">
        <f t="shared" si="252"/>
        <v>530800004</v>
      </c>
    </row>
    <row r="170" spans="1:16" ht="16.5" customHeight="1" x14ac:dyDescent="0.3">
      <c r="A170" s="18" t="b">
        <v>1</v>
      </c>
      <c r="B170" s="19" t="s">
        <v>35</v>
      </c>
      <c r="C170" s="18">
        <f t="shared" si="247"/>
        <v>908221006</v>
      </c>
      <c r="D170" s="18">
        <f t="shared" si="248"/>
        <v>908221005</v>
      </c>
      <c r="E170" s="18">
        <f t="shared" si="245"/>
        <v>908221007</v>
      </c>
      <c r="F170" s="25">
        <v>0</v>
      </c>
      <c r="G170" s="18">
        <f t="shared" si="253"/>
        <v>8</v>
      </c>
      <c r="H170" s="18">
        <f t="shared" si="249"/>
        <v>2</v>
      </c>
      <c r="I170" s="18">
        <f t="shared" si="249"/>
        <v>2</v>
      </c>
      <c r="J170" s="18">
        <f t="shared" si="254"/>
        <v>30</v>
      </c>
      <c r="K170" s="18" t="str">
        <f t="shared" si="250"/>
        <v>160001002</v>
      </c>
      <c r="L170" s="20">
        <v>100</v>
      </c>
      <c r="M170" s="25" t="s">
        <v>20</v>
      </c>
      <c r="N170" s="25">
        <f t="shared" ref="N170:O170" si="259">N169+1</f>
        <v>51465</v>
      </c>
      <c r="O170" s="25">
        <f t="shared" si="259"/>
        <v>52465</v>
      </c>
      <c r="P170" s="25">
        <f t="shared" si="252"/>
        <v>530800004</v>
      </c>
    </row>
    <row r="171" spans="1:16" ht="16.5" customHeight="1" x14ac:dyDescent="0.3">
      <c r="A171" s="18" t="b">
        <v>1</v>
      </c>
      <c r="B171" s="19" t="s">
        <v>36</v>
      </c>
      <c r="C171" s="18">
        <f t="shared" si="247"/>
        <v>908221007</v>
      </c>
      <c r="D171" s="18">
        <f t="shared" si="248"/>
        <v>908221006</v>
      </c>
      <c r="E171" s="18">
        <f t="shared" si="245"/>
        <v>908221008</v>
      </c>
      <c r="F171" s="25">
        <v>0</v>
      </c>
      <c r="G171" s="18">
        <f t="shared" si="253"/>
        <v>8</v>
      </c>
      <c r="H171" s="18">
        <f t="shared" si="249"/>
        <v>2</v>
      </c>
      <c r="I171" s="18">
        <f t="shared" si="249"/>
        <v>2</v>
      </c>
      <c r="J171" s="18">
        <f t="shared" si="254"/>
        <v>35</v>
      </c>
      <c r="K171" s="18" t="str">
        <f t="shared" si="250"/>
        <v>160001002</v>
      </c>
      <c r="L171" s="18">
        <f t="shared" si="255"/>
        <v>100</v>
      </c>
      <c r="M171" s="25" t="s">
        <v>20</v>
      </c>
      <c r="N171" s="25">
        <f t="shared" ref="N171:O171" si="260">N170+1</f>
        <v>51466</v>
      </c>
      <c r="O171" s="25">
        <f t="shared" si="260"/>
        <v>52466</v>
      </c>
      <c r="P171" s="25">
        <f t="shared" si="252"/>
        <v>530800004</v>
      </c>
    </row>
    <row r="172" spans="1:16" ht="16.5" customHeight="1" x14ac:dyDescent="0.3">
      <c r="A172" s="18" t="b">
        <v>1</v>
      </c>
      <c r="B172" s="19" t="s">
        <v>37</v>
      </c>
      <c r="C172" s="18">
        <f t="shared" si="247"/>
        <v>908221008</v>
      </c>
      <c r="D172" s="18">
        <f t="shared" si="248"/>
        <v>908221007</v>
      </c>
      <c r="E172" s="18">
        <f t="shared" si="245"/>
        <v>908221009</v>
      </c>
      <c r="F172" s="25">
        <v>0</v>
      </c>
      <c r="G172" s="18">
        <f t="shared" si="253"/>
        <v>8</v>
      </c>
      <c r="H172" s="18">
        <f t="shared" si="249"/>
        <v>2</v>
      </c>
      <c r="I172" s="18">
        <f t="shared" si="249"/>
        <v>2</v>
      </c>
      <c r="J172" s="18">
        <f t="shared" si="254"/>
        <v>40</v>
      </c>
      <c r="K172" s="18" t="str">
        <f t="shared" si="250"/>
        <v>160001002</v>
      </c>
      <c r="L172" s="18">
        <f t="shared" si="255"/>
        <v>100</v>
      </c>
      <c r="M172" s="25" t="s">
        <v>20</v>
      </c>
      <c r="N172" s="25">
        <f t="shared" ref="N172:O172" si="261">N171+1</f>
        <v>51467</v>
      </c>
      <c r="O172" s="25">
        <f t="shared" si="261"/>
        <v>52467</v>
      </c>
      <c r="P172" s="25">
        <f t="shared" si="252"/>
        <v>530800004</v>
      </c>
    </row>
    <row r="173" spans="1:16" ht="16.5" customHeight="1" x14ac:dyDescent="0.3">
      <c r="A173" s="18" t="b">
        <v>1</v>
      </c>
      <c r="B173" s="19" t="s">
        <v>38</v>
      </c>
      <c r="C173" s="18">
        <f t="shared" si="247"/>
        <v>908221009</v>
      </c>
      <c r="D173" s="18">
        <f t="shared" si="248"/>
        <v>908221008</v>
      </c>
      <c r="E173" s="18">
        <f t="shared" si="245"/>
        <v>908221010</v>
      </c>
      <c r="F173" s="25">
        <v>0</v>
      </c>
      <c r="G173" s="18">
        <f t="shared" si="253"/>
        <v>8</v>
      </c>
      <c r="H173" s="18">
        <f t="shared" si="249"/>
        <v>2</v>
      </c>
      <c r="I173" s="18">
        <f t="shared" si="249"/>
        <v>2</v>
      </c>
      <c r="J173" s="18">
        <f t="shared" si="254"/>
        <v>45</v>
      </c>
      <c r="K173" s="18" t="str">
        <f t="shared" si="250"/>
        <v>160001002</v>
      </c>
      <c r="L173" s="18">
        <f t="shared" si="255"/>
        <v>100</v>
      </c>
      <c r="M173" s="25" t="s">
        <v>20</v>
      </c>
      <c r="N173" s="25">
        <f t="shared" ref="N173:O173" si="262">N172+1</f>
        <v>51468</v>
      </c>
      <c r="O173" s="25">
        <f t="shared" si="262"/>
        <v>52468</v>
      </c>
      <c r="P173" s="25">
        <f t="shared" si="252"/>
        <v>530800004</v>
      </c>
    </row>
    <row r="174" spans="1:16" ht="16.5" customHeight="1" x14ac:dyDescent="0.3">
      <c r="A174" s="18" t="b">
        <v>1</v>
      </c>
      <c r="B174" s="19" t="s">
        <v>39</v>
      </c>
      <c r="C174" s="18">
        <f t="shared" si="247"/>
        <v>908221010</v>
      </c>
      <c r="D174" s="18">
        <f t="shared" si="248"/>
        <v>908221009</v>
      </c>
      <c r="E174" s="18">
        <f t="shared" si="245"/>
        <v>908221011</v>
      </c>
      <c r="F174" s="25">
        <v>0</v>
      </c>
      <c r="G174" s="18">
        <f t="shared" si="253"/>
        <v>8</v>
      </c>
      <c r="H174" s="18">
        <f t="shared" si="249"/>
        <v>2</v>
      </c>
      <c r="I174" s="18">
        <f t="shared" si="249"/>
        <v>2</v>
      </c>
      <c r="J174" s="18">
        <f t="shared" si="254"/>
        <v>50</v>
      </c>
      <c r="K174" s="18" t="str">
        <f t="shared" si="250"/>
        <v>160001002</v>
      </c>
      <c r="L174" s="18">
        <f t="shared" si="255"/>
        <v>100</v>
      </c>
      <c r="M174" s="25" t="s">
        <v>20</v>
      </c>
      <c r="N174" s="25">
        <f t="shared" ref="N174:O174" si="263">N173+1</f>
        <v>51469</v>
      </c>
      <c r="O174" s="25">
        <f t="shared" si="263"/>
        <v>52469</v>
      </c>
      <c r="P174" s="25">
        <f t="shared" si="252"/>
        <v>530800004</v>
      </c>
    </row>
    <row r="175" spans="1:16" ht="16.5" customHeight="1" x14ac:dyDescent="0.3">
      <c r="A175" s="18" t="b">
        <v>1</v>
      </c>
      <c r="B175" s="19" t="s">
        <v>40</v>
      </c>
      <c r="C175" s="18">
        <f t="shared" si="247"/>
        <v>908221011</v>
      </c>
      <c r="D175" s="18">
        <f t="shared" si="248"/>
        <v>908221010</v>
      </c>
      <c r="E175" s="18">
        <f t="shared" si="245"/>
        <v>908221012</v>
      </c>
      <c r="F175" s="25">
        <v>0</v>
      </c>
      <c r="G175" s="18">
        <f t="shared" si="253"/>
        <v>8</v>
      </c>
      <c r="H175" s="18">
        <f t="shared" si="249"/>
        <v>2</v>
      </c>
      <c r="I175" s="18">
        <f t="shared" si="249"/>
        <v>2</v>
      </c>
      <c r="J175" s="18">
        <f t="shared" si="254"/>
        <v>55</v>
      </c>
      <c r="K175" s="18" t="str">
        <f t="shared" si="250"/>
        <v>160001002</v>
      </c>
      <c r="L175" s="20">
        <v>150</v>
      </c>
      <c r="M175" s="25" t="s">
        <v>20</v>
      </c>
      <c r="N175" s="25">
        <f t="shared" ref="N175:O175" si="264">N174+1</f>
        <v>51470</v>
      </c>
      <c r="O175" s="25">
        <f t="shared" si="264"/>
        <v>52470</v>
      </c>
      <c r="P175" s="25">
        <f t="shared" si="252"/>
        <v>530800004</v>
      </c>
    </row>
    <row r="176" spans="1:16" ht="16.5" customHeight="1" x14ac:dyDescent="0.3">
      <c r="A176" s="18" t="b">
        <v>1</v>
      </c>
      <c r="B176" s="19" t="s">
        <v>41</v>
      </c>
      <c r="C176" s="18">
        <f t="shared" si="247"/>
        <v>908221012</v>
      </c>
      <c r="D176" s="18">
        <f t="shared" si="248"/>
        <v>908221011</v>
      </c>
      <c r="E176" s="18">
        <f t="shared" si="245"/>
        <v>908221013</v>
      </c>
      <c r="F176" s="25">
        <v>0</v>
      </c>
      <c r="G176" s="18">
        <f t="shared" si="253"/>
        <v>8</v>
      </c>
      <c r="H176" s="18">
        <f t="shared" si="249"/>
        <v>2</v>
      </c>
      <c r="I176" s="18">
        <f t="shared" si="249"/>
        <v>2</v>
      </c>
      <c r="J176" s="18">
        <f t="shared" si="254"/>
        <v>60</v>
      </c>
      <c r="K176" s="18" t="str">
        <f t="shared" si="250"/>
        <v>160001002</v>
      </c>
      <c r="L176" s="18">
        <f t="shared" si="255"/>
        <v>150</v>
      </c>
      <c r="M176" s="25" t="s">
        <v>20</v>
      </c>
      <c r="N176" s="25">
        <f t="shared" ref="N176:O176" si="265">N175+1</f>
        <v>51471</v>
      </c>
      <c r="O176" s="25">
        <f t="shared" si="265"/>
        <v>52471</v>
      </c>
      <c r="P176" s="25">
        <f t="shared" si="252"/>
        <v>530800004</v>
      </c>
    </row>
    <row r="177" spans="1:16" ht="16.5" customHeight="1" x14ac:dyDescent="0.3">
      <c r="A177" s="18" t="b">
        <v>1</v>
      </c>
      <c r="B177" s="19" t="s">
        <v>42</v>
      </c>
      <c r="C177" s="18">
        <f t="shared" si="247"/>
        <v>908221013</v>
      </c>
      <c r="D177" s="18">
        <f t="shared" si="248"/>
        <v>908221012</v>
      </c>
      <c r="E177" s="18">
        <f t="shared" si="245"/>
        <v>908221014</v>
      </c>
      <c r="F177" s="25">
        <v>0</v>
      </c>
      <c r="G177" s="18">
        <f t="shared" si="253"/>
        <v>8</v>
      </c>
      <c r="H177" s="18">
        <f t="shared" si="249"/>
        <v>2</v>
      </c>
      <c r="I177" s="18">
        <f t="shared" si="249"/>
        <v>2</v>
      </c>
      <c r="J177" s="18">
        <f t="shared" si="254"/>
        <v>65</v>
      </c>
      <c r="K177" s="18" t="str">
        <f t="shared" si="250"/>
        <v>160001002</v>
      </c>
      <c r="L177" s="18">
        <f t="shared" si="255"/>
        <v>150</v>
      </c>
      <c r="M177" s="25" t="s">
        <v>20</v>
      </c>
      <c r="N177" s="25">
        <f t="shared" ref="N177:O177" si="266">N176+1</f>
        <v>51472</v>
      </c>
      <c r="O177" s="25">
        <f t="shared" si="266"/>
        <v>52472</v>
      </c>
      <c r="P177" s="25">
        <f t="shared" si="252"/>
        <v>530800004</v>
      </c>
    </row>
    <row r="178" spans="1:16" ht="16.5" customHeight="1" x14ac:dyDescent="0.3">
      <c r="A178" s="18" t="b">
        <v>1</v>
      </c>
      <c r="B178" s="19" t="s">
        <v>43</v>
      </c>
      <c r="C178" s="18">
        <f t="shared" si="247"/>
        <v>908221014</v>
      </c>
      <c r="D178" s="18">
        <f t="shared" si="248"/>
        <v>908221013</v>
      </c>
      <c r="E178" s="18">
        <f t="shared" si="245"/>
        <v>908221015</v>
      </c>
      <c r="F178" s="25">
        <v>0</v>
      </c>
      <c r="G178" s="18">
        <f t="shared" si="253"/>
        <v>8</v>
      </c>
      <c r="H178" s="18">
        <f t="shared" si="249"/>
        <v>2</v>
      </c>
      <c r="I178" s="18">
        <f t="shared" si="249"/>
        <v>2</v>
      </c>
      <c r="J178" s="18">
        <f t="shared" si="254"/>
        <v>70</v>
      </c>
      <c r="K178" s="18" t="str">
        <f t="shared" si="250"/>
        <v>160001002</v>
      </c>
      <c r="L178" s="18">
        <f t="shared" si="255"/>
        <v>150</v>
      </c>
      <c r="M178" s="25" t="s">
        <v>20</v>
      </c>
      <c r="N178" s="25">
        <f t="shared" ref="N178:O178" si="267">N177+1</f>
        <v>51473</v>
      </c>
      <c r="O178" s="25">
        <f t="shared" si="267"/>
        <v>52473</v>
      </c>
      <c r="P178" s="25">
        <f t="shared" si="252"/>
        <v>530800004</v>
      </c>
    </row>
    <row r="179" spans="1:16" ht="16.5" customHeight="1" x14ac:dyDescent="0.3">
      <c r="A179" s="18" t="b">
        <v>1</v>
      </c>
      <c r="B179" s="19" t="s">
        <v>44</v>
      </c>
      <c r="C179" s="18">
        <f t="shared" si="247"/>
        <v>908221015</v>
      </c>
      <c r="D179" s="18">
        <f t="shared" si="248"/>
        <v>908221014</v>
      </c>
      <c r="E179" s="18">
        <f t="shared" si="245"/>
        <v>908221016</v>
      </c>
      <c r="F179" s="25">
        <v>0</v>
      </c>
      <c r="G179" s="18">
        <f t="shared" si="253"/>
        <v>8</v>
      </c>
      <c r="H179" s="18">
        <f t="shared" si="249"/>
        <v>2</v>
      </c>
      <c r="I179" s="18">
        <f t="shared" si="249"/>
        <v>2</v>
      </c>
      <c r="J179" s="18">
        <f t="shared" si="254"/>
        <v>75</v>
      </c>
      <c r="K179" s="18" t="str">
        <f t="shared" si="250"/>
        <v>160001002</v>
      </c>
      <c r="L179" s="18">
        <f t="shared" si="255"/>
        <v>150</v>
      </c>
      <c r="M179" s="25" t="s">
        <v>20</v>
      </c>
      <c r="N179" s="25">
        <f t="shared" ref="N179:O179" si="268">N178+1</f>
        <v>51474</v>
      </c>
      <c r="O179" s="25">
        <f t="shared" si="268"/>
        <v>52474</v>
      </c>
      <c r="P179" s="25">
        <f t="shared" si="252"/>
        <v>530800004</v>
      </c>
    </row>
    <row r="180" spans="1:16" ht="16.5" customHeight="1" x14ac:dyDescent="0.3">
      <c r="A180" s="18" t="b">
        <v>1</v>
      </c>
      <c r="B180" s="19" t="s">
        <v>45</v>
      </c>
      <c r="C180" s="18">
        <f t="shared" si="247"/>
        <v>908221016</v>
      </c>
      <c r="D180" s="18">
        <f t="shared" si="248"/>
        <v>908221015</v>
      </c>
      <c r="E180" s="18">
        <f t="shared" si="245"/>
        <v>908221017</v>
      </c>
      <c r="F180" s="25">
        <v>0</v>
      </c>
      <c r="G180" s="18">
        <f t="shared" si="253"/>
        <v>8</v>
      </c>
      <c r="H180" s="18">
        <f t="shared" si="249"/>
        <v>2</v>
      </c>
      <c r="I180" s="18">
        <f t="shared" si="249"/>
        <v>2</v>
      </c>
      <c r="J180" s="18">
        <f t="shared" si="254"/>
        <v>80</v>
      </c>
      <c r="K180" s="18" t="str">
        <f t="shared" si="250"/>
        <v>160001002</v>
      </c>
      <c r="L180" s="20">
        <v>200</v>
      </c>
      <c r="M180" s="25" t="s">
        <v>20</v>
      </c>
      <c r="N180" s="25">
        <f t="shared" ref="N180:O180" si="269">N179+1</f>
        <v>51475</v>
      </c>
      <c r="O180" s="25">
        <f t="shared" si="269"/>
        <v>52475</v>
      </c>
      <c r="P180" s="25">
        <f t="shared" si="252"/>
        <v>530800004</v>
      </c>
    </row>
    <row r="181" spans="1:16" ht="16.5" customHeight="1" x14ac:dyDescent="0.3">
      <c r="A181" s="18" t="b">
        <v>1</v>
      </c>
      <c r="B181" s="19" t="s">
        <v>46</v>
      </c>
      <c r="C181" s="18">
        <f t="shared" si="247"/>
        <v>908221017</v>
      </c>
      <c r="D181" s="18">
        <f t="shared" si="248"/>
        <v>908221016</v>
      </c>
      <c r="E181" s="18">
        <f t="shared" si="245"/>
        <v>908221018</v>
      </c>
      <c r="F181" s="25">
        <v>0</v>
      </c>
      <c r="G181" s="18">
        <f t="shared" si="253"/>
        <v>8</v>
      </c>
      <c r="H181" s="18">
        <f t="shared" si="249"/>
        <v>2</v>
      </c>
      <c r="I181" s="18">
        <f t="shared" si="249"/>
        <v>2</v>
      </c>
      <c r="J181" s="18">
        <f t="shared" si="254"/>
        <v>85</v>
      </c>
      <c r="K181" s="18" t="str">
        <f t="shared" si="250"/>
        <v>160001002</v>
      </c>
      <c r="L181" s="18">
        <f t="shared" si="255"/>
        <v>200</v>
      </c>
      <c r="M181" s="25" t="s">
        <v>20</v>
      </c>
      <c r="N181" s="25">
        <f t="shared" ref="N181:O181" si="270">N180+1</f>
        <v>51476</v>
      </c>
      <c r="O181" s="25">
        <f t="shared" si="270"/>
        <v>52476</v>
      </c>
      <c r="P181" s="25">
        <f t="shared" si="252"/>
        <v>530800004</v>
      </c>
    </row>
    <row r="182" spans="1:16" ht="16.5" customHeight="1" x14ac:dyDescent="0.3">
      <c r="A182" s="18" t="b">
        <v>1</v>
      </c>
      <c r="B182" s="19" t="s">
        <v>47</v>
      </c>
      <c r="C182" s="18">
        <f t="shared" si="247"/>
        <v>908221018</v>
      </c>
      <c r="D182" s="18">
        <f t="shared" si="248"/>
        <v>908221017</v>
      </c>
      <c r="E182" s="18">
        <f t="shared" si="245"/>
        <v>908221019</v>
      </c>
      <c r="F182" s="25">
        <v>0</v>
      </c>
      <c r="G182" s="18">
        <f t="shared" si="253"/>
        <v>8</v>
      </c>
      <c r="H182" s="18">
        <f t="shared" si="253"/>
        <v>2</v>
      </c>
      <c r="I182" s="18">
        <f t="shared" si="253"/>
        <v>2</v>
      </c>
      <c r="J182" s="18">
        <f t="shared" si="254"/>
        <v>90</v>
      </c>
      <c r="K182" s="18" t="str">
        <f t="shared" si="250"/>
        <v>160001002</v>
      </c>
      <c r="L182" s="18">
        <f t="shared" si="255"/>
        <v>200</v>
      </c>
      <c r="M182" s="25" t="s">
        <v>20</v>
      </c>
      <c r="N182" s="25">
        <f t="shared" ref="N182:O182" si="271">N181+1</f>
        <v>51477</v>
      </c>
      <c r="O182" s="25">
        <f t="shared" si="271"/>
        <v>52477</v>
      </c>
      <c r="P182" s="25">
        <f t="shared" si="252"/>
        <v>530800004</v>
      </c>
    </row>
    <row r="183" spans="1:16" ht="16.5" customHeight="1" x14ac:dyDescent="0.3">
      <c r="A183" s="18" t="b">
        <v>1</v>
      </c>
      <c r="B183" s="19" t="s">
        <v>48</v>
      </c>
      <c r="C183" s="18">
        <f t="shared" si="247"/>
        <v>908221019</v>
      </c>
      <c r="D183" s="18">
        <f t="shared" si="248"/>
        <v>908221018</v>
      </c>
      <c r="E183" s="18">
        <f t="shared" si="245"/>
        <v>908221020</v>
      </c>
      <c r="F183" s="25">
        <v>0</v>
      </c>
      <c r="G183" s="18">
        <f t="shared" ref="G183:I198" si="272">G182</f>
        <v>8</v>
      </c>
      <c r="H183" s="18">
        <f t="shared" si="272"/>
        <v>2</v>
      </c>
      <c r="I183" s="18">
        <f t="shared" si="272"/>
        <v>2</v>
      </c>
      <c r="J183" s="18">
        <f t="shared" si="254"/>
        <v>95</v>
      </c>
      <c r="K183" s="18" t="str">
        <f t="shared" si="250"/>
        <v>160001002</v>
      </c>
      <c r="L183" s="18">
        <f t="shared" si="255"/>
        <v>200</v>
      </c>
      <c r="M183" s="25" t="s">
        <v>20</v>
      </c>
      <c r="N183" s="25">
        <f t="shared" ref="N183:O183" si="273">N182+1</f>
        <v>51478</v>
      </c>
      <c r="O183" s="25">
        <f t="shared" si="273"/>
        <v>52478</v>
      </c>
      <c r="P183" s="25">
        <f t="shared" si="252"/>
        <v>530800004</v>
      </c>
    </row>
    <row r="184" spans="1:16" ht="16.5" customHeight="1" x14ac:dyDescent="0.3">
      <c r="A184" s="18" t="b">
        <v>1</v>
      </c>
      <c r="B184" s="19" t="s">
        <v>49</v>
      </c>
      <c r="C184" s="18">
        <f t="shared" si="247"/>
        <v>908221020</v>
      </c>
      <c r="D184" s="18">
        <f t="shared" si="248"/>
        <v>908221019</v>
      </c>
      <c r="E184" s="18">
        <f t="shared" si="245"/>
        <v>908221021</v>
      </c>
      <c r="F184" s="25">
        <v>0</v>
      </c>
      <c r="G184" s="18">
        <f t="shared" si="272"/>
        <v>8</v>
      </c>
      <c r="H184" s="18">
        <f t="shared" si="272"/>
        <v>2</v>
      </c>
      <c r="I184" s="18">
        <f t="shared" si="272"/>
        <v>2</v>
      </c>
      <c r="J184" s="18">
        <f t="shared" si="254"/>
        <v>100</v>
      </c>
      <c r="K184" s="18" t="str">
        <f t="shared" si="250"/>
        <v>160001002</v>
      </c>
      <c r="L184" s="18">
        <f t="shared" si="255"/>
        <v>200</v>
      </c>
      <c r="M184" s="25" t="s">
        <v>20</v>
      </c>
      <c r="N184" s="25">
        <f t="shared" ref="N184:O184" si="274">N183+1</f>
        <v>51479</v>
      </c>
      <c r="O184" s="25">
        <f t="shared" si="274"/>
        <v>52479</v>
      </c>
      <c r="P184" s="25">
        <f t="shared" si="252"/>
        <v>530800004</v>
      </c>
    </row>
    <row r="185" spans="1:16" ht="16.5" customHeight="1" x14ac:dyDescent="0.3">
      <c r="A185" s="18" t="b">
        <v>1</v>
      </c>
      <c r="B185" s="19" t="s">
        <v>50</v>
      </c>
      <c r="C185" s="18">
        <f t="shared" si="247"/>
        <v>908221021</v>
      </c>
      <c r="D185" s="18">
        <f t="shared" si="248"/>
        <v>908221020</v>
      </c>
      <c r="E185" s="18">
        <f t="shared" si="245"/>
        <v>908221022</v>
      </c>
      <c r="F185" s="25">
        <v>0</v>
      </c>
      <c r="G185" s="18">
        <f t="shared" si="272"/>
        <v>8</v>
      </c>
      <c r="H185" s="18">
        <f t="shared" si="272"/>
        <v>2</v>
      </c>
      <c r="I185" s="18">
        <f t="shared" si="272"/>
        <v>2</v>
      </c>
      <c r="J185" s="18">
        <f t="shared" si="254"/>
        <v>105</v>
      </c>
      <c r="K185" s="18" t="str">
        <f t="shared" si="250"/>
        <v>160001002</v>
      </c>
      <c r="L185" s="18">
        <f t="shared" si="255"/>
        <v>200</v>
      </c>
      <c r="M185" s="25" t="s">
        <v>20</v>
      </c>
      <c r="N185" s="25">
        <f t="shared" ref="N185:O185" si="275">N184+1</f>
        <v>51480</v>
      </c>
      <c r="O185" s="25">
        <f t="shared" si="275"/>
        <v>52480</v>
      </c>
      <c r="P185" s="25">
        <f t="shared" si="252"/>
        <v>530800004</v>
      </c>
    </row>
    <row r="186" spans="1:16" ht="16.5" customHeight="1" x14ac:dyDescent="0.3">
      <c r="A186" s="18" t="b">
        <v>1</v>
      </c>
      <c r="B186" s="19" t="s">
        <v>51</v>
      </c>
      <c r="C186" s="18">
        <f t="shared" si="247"/>
        <v>908221022</v>
      </c>
      <c r="D186" s="18">
        <f t="shared" si="248"/>
        <v>908221021</v>
      </c>
      <c r="E186" s="18">
        <f t="shared" si="245"/>
        <v>908221023</v>
      </c>
      <c r="F186" s="25">
        <v>0</v>
      </c>
      <c r="G186" s="18">
        <f t="shared" si="272"/>
        <v>8</v>
      </c>
      <c r="H186" s="18">
        <f t="shared" si="272"/>
        <v>2</v>
      </c>
      <c r="I186" s="18">
        <f t="shared" si="272"/>
        <v>2</v>
      </c>
      <c r="J186" s="18">
        <f t="shared" si="254"/>
        <v>110</v>
      </c>
      <c r="K186" s="18" t="str">
        <f t="shared" si="250"/>
        <v>160001002</v>
      </c>
      <c r="L186" s="18">
        <f t="shared" si="255"/>
        <v>200</v>
      </c>
      <c r="M186" s="25" t="s">
        <v>20</v>
      </c>
      <c r="N186" s="25">
        <f t="shared" ref="N186:O186" si="276">N185+1</f>
        <v>51481</v>
      </c>
      <c r="O186" s="25">
        <f t="shared" si="276"/>
        <v>52481</v>
      </c>
      <c r="P186" s="25">
        <f t="shared" si="252"/>
        <v>530800004</v>
      </c>
    </row>
    <row r="187" spans="1:16" ht="16.5" customHeight="1" x14ac:dyDescent="0.3">
      <c r="A187" s="18" t="b">
        <v>1</v>
      </c>
      <c r="B187" s="19" t="s">
        <v>52</v>
      </c>
      <c r="C187" s="18">
        <f t="shared" si="247"/>
        <v>908221023</v>
      </c>
      <c r="D187" s="18">
        <f t="shared" si="248"/>
        <v>908221022</v>
      </c>
      <c r="E187" s="18">
        <f t="shared" si="245"/>
        <v>908221024</v>
      </c>
      <c r="F187" s="25">
        <v>0</v>
      </c>
      <c r="G187" s="18">
        <f t="shared" si="272"/>
        <v>8</v>
      </c>
      <c r="H187" s="18">
        <f t="shared" si="272"/>
        <v>2</v>
      </c>
      <c r="I187" s="18">
        <f t="shared" si="272"/>
        <v>2</v>
      </c>
      <c r="J187" s="18">
        <f t="shared" si="254"/>
        <v>115</v>
      </c>
      <c r="K187" s="18" t="str">
        <f t="shared" si="250"/>
        <v>160001002</v>
      </c>
      <c r="L187" s="18">
        <f t="shared" si="255"/>
        <v>200</v>
      </c>
      <c r="M187" s="25" t="s">
        <v>20</v>
      </c>
      <c r="N187" s="25">
        <f t="shared" ref="N187:O187" si="277">N186+1</f>
        <v>51482</v>
      </c>
      <c r="O187" s="25">
        <f t="shared" si="277"/>
        <v>52482</v>
      </c>
      <c r="P187" s="25">
        <f t="shared" si="252"/>
        <v>530800004</v>
      </c>
    </row>
    <row r="188" spans="1:16" ht="16.5" customHeight="1" x14ac:dyDescent="0.3">
      <c r="A188" s="18" t="b">
        <v>1</v>
      </c>
      <c r="B188" s="19" t="s">
        <v>53</v>
      </c>
      <c r="C188" s="18">
        <f t="shared" si="247"/>
        <v>908221024</v>
      </c>
      <c r="D188" s="18">
        <f t="shared" si="248"/>
        <v>908221023</v>
      </c>
      <c r="E188" s="18">
        <f t="shared" si="245"/>
        <v>908221025</v>
      </c>
      <c r="F188" s="25">
        <v>0</v>
      </c>
      <c r="G188" s="18">
        <f t="shared" si="272"/>
        <v>8</v>
      </c>
      <c r="H188" s="18">
        <f t="shared" si="272"/>
        <v>2</v>
      </c>
      <c r="I188" s="18">
        <f t="shared" si="272"/>
        <v>2</v>
      </c>
      <c r="J188" s="18">
        <f t="shared" si="254"/>
        <v>120</v>
      </c>
      <c r="K188" s="18" t="str">
        <f t="shared" si="250"/>
        <v>160001002</v>
      </c>
      <c r="L188" s="18">
        <f t="shared" si="255"/>
        <v>200</v>
      </c>
      <c r="M188" s="25" t="s">
        <v>20</v>
      </c>
      <c r="N188" s="25">
        <f t="shared" ref="N188:O188" si="278">N187+1</f>
        <v>51483</v>
      </c>
      <c r="O188" s="25">
        <f t="shared" si="278"/>
        <v>52483</v>
      </c>
      <c r="P188" s="25">
        <f t="shared" si="252"/>
        <v>530800004</v>
      </c>
    </row>
    <row r="189" spans="1:16" ht="16.5" customHeight="1" x14ac:dyDescent="0.3">
      <c r="A189" s="18" t="b">
        <v>1</v>
      </c>
      <c r="B189" s="19" t="s">
        <v>54</v>
      </c>
      <c r="C189" s="18">
        <f t="shared" si="247"/>
        <v>908221025</v>
      </c>
      <c r="D189" s="18">
        <f t="shared" si="248"/>
        <v>908221024</v>
      </c>
      <c r="E189" s="18">
        <f t="shared" si="245"/>
        <v>908221026</v>
      </c>
      <c r="F189" s="25">
        <v>0</v>
      </c>
      <c r="G189" s="18">
        <f t="shared" si="272"/>
        <v>8</v>
      </c>
      <c r="H189" s="18">
        <f t="shared" si="272"/>
        <v>2</v>
      </c>
      <c r="I189" s="18">
        <f t="shared" si="272"/>
        <v>2</v>
      </c>
      <c r="J189" s="18">
        <f t="shared" si="254"/>
        <v>125</v>
      </c>
      <c r="K189" s="18" t="str">
        <f t="shared" si="250"/>
        <v>160001002</v>
      </c>
      <c r="L189" s="18">
        <f t="shared" si="255"/>
        <v>200</v>
      </c>
      <c r="M189" s="25" t="s">
        <v>20</v>
      </c>
      <c r="N189" s="25">
        <f t="shared" ref="N189:O189" si="279">N188+1</f>
        <v>51484</v>
      </c>
      <c r="O189" s="25">
        <f t="shared" si="279"/>
        <v>52484</v>
      </c>
      <c r="P189" s="25">
        <f t="shared" si="252"/>
        <v>530800004</v>
      </c>
    </row>
    <row r="190" spans="1:16" ht="16.5" customHeight="1" x14ac:dyDescent="0.3">
      <c r="A190" s="18" t="b">
        <v>1</v>
      </c>
      <c r="B190" s="19" t="s">
        <v>55</v>
      </c>
      <c r="C190" s="18">
        <f t="shared" si="247"/>
        <v>908221026</v>
      </c>
      <c r="D190" s="18">
        <f t="shared" si="248"/>
        <v>908221025</v>
      </c>
      <c r="E190" s="18">
        <f t="shared" si="245"/>
        <v>908221027</v>
      </c>
      <c r="F190" s="25">
        <v>0</v>
      </c>
      <c r="G190" s="18">
        <f t="shared" si="272"/>
        <v>8</v>
      </c>
      <c r="H190" s="18">
        <f t="shared" si="272"/>
        <v>2</v>
      </c>
      <c r="I190" s="18">
        <f t="shared" si="272"/>
        <v>2</v>
      </c>
      <c r="J190" s="18">
        <f t="shared" si="254"/>
        <v>130</v>
      </c>
      <c r="K190" s="18" t="str">
        <f t="shared" si="250"/>
        <v>160001002</v>
      </c>
      <c r="L190" s="20">
        <v>300</v>
      </c>
      <c r="M190" s="25" t="s">
        <v>20</v>
      </c>
      <c r="N190" s="25">
        <f t="shared" ref="N190:O190" si="280">N189+1</f>
        <v>51485</v>
      </c>
      <c r="O190" s="25">
        <f t="shared" si="280"/>
        <v>52485</v>
      </c>
      <c r="P190" s="25">
        <f t="shared" si="252"/>
        <v>530800004</v>
      </c>
    </row>
    <row r="191" spans="1:16" ht="16.5" customHeight="1" x14ac:dyDescent="0.3">
      <c r="A191" s="18" t="b">
        <v>1</v>
      </c>
      <c r="B191" s="19" t="s">
        <v>56</v>
      </c>
      <c r="C191" s="18">
        <f t="shared" si="247"/>
        <v>908221027</v>
      </c>
      <c r="D191" s="18">
        <f t="shared" si="248"/>
        <v>908221026</v>
      </c>
      <c r="E191" s="18">
        <f t="shared" si="245"/>
        <v>908221028</v>
      </c>
      <c r="F191" s="25">
        <v>0</v>
      </c>
      <c r="G191" s="18">
        <f t="shared" si="272"/>
        <v>8</v>
      </c>
      <c r="H191" s="18">
        <f t="shared" si="272"/>
        <v>2</v>
      </c>
      <c r="I191" s="18">
        <f t="shared" si="272"/>
        <v>2</v>
      </c>
      <c r="J191" s="18">
        <f t="shared" si="254"/>
        <v>135</v>
      </c>
      <c r="K191" s="18" t="str">
        <f t="shared" si="250"/>
        <v>160001002</v>
      </c>
      <c r="L191" s="18">
        <f t="shared" si="255"/>
        <v>300</v>
      </c>
      <c r="M191" s="25" t="s">
        <v>20</v>
      </c>
      <c r="N191" s="25">
        <f t="shared" ref="N191:O191" si="281">N190+1</f>
        <v>51486</v>
      </c>
      <c r="O191" s="25">
        <f t="shared" si="281"/>
        <v>52486</v>
      </c>
      <c r="P191" s="25">
        <f t="shared" si="252"/>
        <v>530800004</v>
      </c>
    </row>
    <row r="192" spans="1:16" ht="16.5" customHeight="1" x14ac:dyDescent="0.3">
      <c r="A192" s="18" t="b">
        <v>1</v>
      </c>
      <c r="B192" s="19" t="s">
        <v>57</v>
      </c>
      <c r="C192" s="18">
        <f t="shared" si="247"/>
        <v>908221028</v>
      </c>
      <c r="D192" s="18">
        <f t="shared" si="248"/>
        <v>908221027</v>
      </c>
      <c r="E192" s="18">
        <f t="shared" si="245"/>
        <v>908221029</v>
      </c>
      <c r="F192" s="25">
        <v>0</v>
      </c>
      <c r="G192" s="18">
        <f t="shared" si="272"/>
        <v>8</v>
      </c>
      <c r="H192" s="18">
        <f t="shared" si="272"/>
        <v>2</v>
      </c>
      <c r="I192" s="18">
        <f t="shared" si="272"/>
        <v>2</v>
      </c>
      <c r="J192" s="18">
        <f t="shared" si="254"/>
        <v>140</v>
      </c>
      <c r="K192" s="18" t="str">
        <f t="shared" si="250"/>
        <v>160001002</v>
      </c>
      <c r="L192" s="18">
        <f t="shared" si="255"/>
        <v>300</v>
      </c>
      <c r="M192" s="25" t="s">
        <v>20</v>
      </c>
      <c r="N192" s="25">
        <f t="shared" ref="N192:O192" si="282">N191+1</f>
        <v>51487</v>
      </c>
      <c r="O192" s="25">
        <f t="shared" si="282"/>
        <v>52487</v>
      </c>
      <c r="P192" s="25">
        <f t="shared" si="252"/>
        <v>530800004</v>
      </c>
    </row>
    <row r="193" spans="1:16" ht="16.5" customHeight="1" x14ac:dyDescent="0.3">
      <c r="A193" s="18" t="b">
        <v>1</v>
      </c>
      <c r="B193" s="19" t="s">
        <v>58</v>
      </c>
      <c r="C193" s="18">
        <f t="shared" si="247"/>
        <v>908221029</v>
      </c>
      <c r="D193" s="18">
        <f t="shared" si="248"/>
        <v>908221028</v>
      </c>
      <c r="E193" s="18">
        <f t="shared" si="245"/>
        <v>908221030</v>
      </c>
      <c r="F193" s="25">
        <v>0</v>
      </c>
      <c r="G193" s="18">
        <f t="shared" si="272"/>
        <v>8</v>
      </c>
      <c r="H193" s="18">
        <f t="shared" si="272"/>
        <v>2</v>
      </c>
      <c r="I193" s="18">
        <f t="shared" si="272"/>
        <v>2</v>
      </c>
      <c r="J193" s="18">
        <f t="shared" si="254"/>
        <v>145</v>
      </c>
      <c r="K193" s="18" t="str">
        <f t="shared" si="250"/>
        <v>160001002</v>
      </c>
      <c r="L193" s="18">
        <f t="shared" si="255"/>
        <v>300</v>
      </c>
      <c r="M193" s="25" t="s">
        <v>20</v>
      </c>
      <c r="N193" s="25">
        <f t="shared" ref="N193:O193" si="283">N192+1</f>
        <v>51488</v>
      </c>
      <c r="O193" s="25">
        <f t="shared" si="283"/>
        <v>52488</v>
      </c>
      <c r="P193" s="25">
        <f t="shared" si="252"/>
        <v>530800004</v>
      </c>
    </row>
    <row r="194" spans="1:16" ht="16.5" customHeight="1" x14ac:dyDescent="0.3">
      <c r="A194" s="18" t="b">
        <v>1</v>
      </c>
      <c r="B194" s="19" t="s">
        <v>59</v>
      </c>
      <c r="C194" s="18">
        <f t="shared" si="247"/>
        <v>908221030</v>
      </c>
      <c r="D194" s="18">
        <f t="shared" si="248"/>
        <v>908221029</v>
      </c>
      <c r="E194" s="18">
        <f t="shared" si="245"/>
        <v>908221031</v>
      </c>
      <c r="F194" s="25">
        <v>0</v>
      </c>
      <c r="G194" s="18">
        <f t="shared" si="272"/>
        <v>8</v>
      </c>
      <c r="H194" s="18">
        <f t="shared" si="272"/>
        <v>2</v>
      </c>
      <c r="I194" s="18">
        <f t="shared" si="272"/>
        <v>2</v>
      </c>
      <c r="J194" s="18">
        <f t="shared" si="254"/>
        <v>150</v>
      </c>
      <c r="K194" s="18" t="str">
        <f t="shared" si="250"/>
        <v>160001002</v>
      </c>
      <c r="L194" s="18">
        <f t="shared" si="255"/>
        <v>300</v>
      </c>
      <c r="M194" s="25" t="s">
        <v>20</v>
      </c>
      <c r="N194" s="25">
        <f t="shared" ref="N194:O194" si="284">N193+1</f>
        <v>51489</v>
      </c>
      <c r="O194" s="25">
        <f t="shared" si="284"/>
        <v>52489</v>
      </c>
      <c r="P194" s="25">
        <f t="shared" si="252"/>
        <v>530800004</v>
      </c>
    </row>
    <row r="195" spans="1:16" ht="16.5" customHeight="1" x14ac:dyDescent="0.3">
      <c r="A195" s="18" t="b">
        <v>1</v>
      </c>
      <c r="B195" s="19" t="s">
        <v>89</v>
      </c>
      <c r="C195" s="18">
        <f t="shared" si="247"/>
        <v>908221031</v>
      </c>
      <c r="D195" s="18">
        <f t="shared" si="248"/>
        <v>908221030</v>
      </c>
      <c r="E195" s="18">
        <f t="shared" si="245"/>
        <v>908221032</v>
      </c>
      <c r="F195" s="25">
        <v>0</v>
      </c>
      <c r="G195" s="18">
        <f t="shared" si="272"/>
        <v>8</v>
      </c>
      <c r="H195" s="18">
        <f t="shared" si="272"/>
        <v>2</v>
      </c>
      <c r="I195" s="18">
        <f t="shared" si="272"/>
        <v>2</v>
      </c>
      <c r="J195" s="18">
        <f t="shared" si="254"/>
        <v>155</v>
      </c>
      <c r="K195" s="18" t="str">
        <f t="shared" si="250"/>
        <v>160001002</v>
      </c>
      <c r="L195" s="18">
        <f t="shared" si="255"/>
        <v>300</v>
      </c>
      <c r="M195" s="25" t="s">
        <v>20</v>
      </c>
      <c r="N195" s="25">
        <f t="shared" ref="N195:O195" si="285">N194+1</f>
        <v>51490</v>
      </c>
      <c r="O195" s="25">
        <f t="shared" si="285"/>
        <v>52490</v>
      </c>
      <c r="P195" s="25">
        <f t="shared" si="252"/>
        <v>530800004</v>
      </c>
    </row>
    <row r="196" spans="1:16" ht="16.5" customHeight="1" x14ac:dyDescent="0.3">
      <c r="A196" s="18" t="b">
        <v>1</v>
      </c>
      <c r="B196" s="19" t="s">
        <v>90</v>
      </c>
      <c r="C196" s="18">
        <f t="shared" si="247"/>
        <v>908221032</v>
      </c>
      <c r="D196" s="18">
        <f t="shared" si="248"/>
        <v>908221031</v>
      </c>
      <c r="E196" s="18">
        <f t="shared" si="245"/>
        <v>908221033</v>
      </c>
      <c r="F196" s="25">
        <v>0</v>
      </c>
      <c r="G196" s="18">
        <f t="shared" si="272"/>
        <v>8</v>
      </c>
      <c r="H196" s="18">
        <f t="shared" si="272"/>
        <v>2</v>
      </c>
      <c r="I196" s="18">
        <f t="shared" si="272"/>
        <v>2</v>
      </c>
      <c r="J196" s="18">
        <f t="shared" si="254"/>
        <v>160</v>
      </c>
      <c r="K196" s="18" t="str">
        <f t="shared" si="250"/>
        <v>160001002</v>
      </c>
      <c r="L196" s="18">
        <f t="shared" si="255"/>
        <v>300</v>
      </c>
      <c r="M196" s="25" t="s">
        <v>20</v>
      </c>
      <c r="N196" s="25">
        <f t="shared" ref="N196:O196" si="286">N195+1</f>
        <v>51491</v>
      </c>
      <c r="O196" s="25">
        <f t="shared" si="286"/>
        <v>52491</v>
      </c>
      <c r="P196" s="25">
        <f t="shared" si="252"/>
        <v>530800004</v>
      </c>
    </row>
    <row r="197" spans="1:16" ht="16.5" customHeight="1" x14ac:dyDescent="0.3">
      <c r="A197" s="18" t="b">
        <v>1</v>
      </c>
      <c r="B197" s="19" t="s">
        <v>91</v>
      </c>
      <c r="C197" s="18">
        <f t="shared" si="247"/>
        <v>908221033</v>
      </c>
      <c r="D197" s="18">
        <f t="shared" si="248"/>
        <v>908221032</v>
      </c>
      <c r="E197" s="18">
        <f t="shared" si="245"/>
        <v>908221034</v>
      </c>
      <c r="F197" s="25">
        <v>0</v>
      </c>
      <c r="G197" s="18">
        <f t="shared" si="272"/>
        <v>8</v>
      </c>
      <c r="H197" s="18">
        <f t="shared" si="272"/>
        <v>2</v>
      </c>
      <c r="I197" s="18">
        <f t="shared" si="272"/>
        <v>2</v>
      </c>
      <c r="J197" s="18">
        <f t="shared" si="254"/>
        <v>165</v>
      </c>
      <c r="K197" s="18" t="str">
        <f t="shared" si="250"/>
        <v>160001002</v>
      </c>
      <c r="L197" s="18">
        <f t="shared" si="255"/>
        <v>300</v>
      </c>
      <c r="M197" s="25" t="s">
        <v>20</v>
      </c>
      <c r="N197" s="25">
        <f t="shared" ref="N197:O197" si="287">N196+1</f>
        <v>51492</v>
      </c>
      <c r="O197" s="25">
        <f t="shared" si="287"/>
        <v>52492</v>
      </c>
      <c r="P197" s="25">
        <f t="shared" si="252"/>
        <v>530800004</v>
      </c>
    </row>
    <row r="198" spans="1:16" ht="16.5" customHeight="1" x14ac:dyDescent="0.3">
      <c r="A198" s="18" t="b">
        <v>1</v>
      </c>
      <c r="B198" s="19" t="s">
        <v>92</v>
      </c>
      <c r="C198" s="18">
        <f t="shared" si="247"/>
        <v>908221034</v>
      </c>
      <c r="D198" s="18">
        <f t="shared" si="248"/>
        <v>908221033</v>
      </c>
      <c r="E198" s="18">
        <f t="shared" si="245"/>
        <v>908221035</v>
      </c>
      <c r="F198" s="25">
        <v>0</v>
      </c>
      <c r="G198" s="18">
        <f t="shared" si="272"/>
        <v>8</v>
      </c>
      <c r="H198" s="18">
        <f t="shared" si="272"/>
        <v>2</v>
      </c>
      <c r="I198" s="18">
        <f t="shared" si="272"/>
        <v>2</v>
      </c>
      <c r="J198" s="18">
        <f t="shared" si="254"/>
        <v>170</v>
      </c>
      <c r="K198" s="18" t="str">
        <f t="shared" si="250"/>
        <v>160001002</v>
      </c>
      <c r="L198" s="18">
        <f t="shared" si="255"/>
        <v>300</v>
      </c>
      <c r="M198" s="25" t="s">
        <v>20</v>
      </c>
      <c r="N198" s="25">
        <f t="shared" ref="N198:O198" si="288">N197+1</f>
        <v>51493</v>
      </c>
      <c r="O198" s="25">
        <f t="shared" si="288"/>
        <v>52493</v>
      </c>
      <c r="P198" s="25">
        <f t="shared" si="252"/>
        <v>530800004</v>
      </c>
    </row>
    <row r="199" spans="1:16" ht="16.5" customHeight="1" x14ac:dyDescent="0.3">
      <c r="A199" s="18" t="b">
        <v>1</v>
      </c>
      <c r="B199" s="19" t="s">
        <v>93</v>
      </c>
      <c r="C199" s="18">
        <f t="shared" si="247"/>
        <v>908221035</v>
      </c>
      <c r="D199" s="18">
        <f t="shared" si="248"/>
        <v>908221034</v>
      </c>
      <c r="E199" s="18">
        <f t="shared" si="245"/>
        <v>908221036</v>
      </c>
      <c r="F199" s="25">
        <v>0</v>
      </c>
      <c r="G199" s="18">
        <f t="shared" ref="G199:I204" si="289">G198</f>
        <v>8</v>
      </c>
      <c r="H199" s="18">
        <f t="shared" si="289"/>
        <v>2</v>
      </c>
      <c r="I199" s="18">
        <f t="shared" si="289"/>
        <v>2</v>
      </c>
      <c r="J199" s="18">
        <f t="shared" si="254"/>
        <v>175</v>
      </c>
      <c r="K199" s="18" t="str">
        <f t="shared" si="250"/>
        <v>160001002</v>
      </c>
      <c r="L199" s="18">
        <f t="shared" si="255"/>
        <v>300</v>
      </c>
      <c r="M199" s="25" t="s">
        <v>20</v>
      </c>
      <c r="N199" s="25">
        <f t="shared" ref="N199:O199" si="290">N198+1</f>
        <v>51494</v>
      </c>
      <c r="O199" s="25">
        <f t="shared" si="290"/>
        <v>52494</v>
      </c>
      <c r="P199" s="25">
        <f t="shared" si="252"/>
        <v>530800004</v>
      </c>
    </row>
    <row r="200" spans="1:16" ht="16.5" customHeight="1" x14ac:dyDescent="0.3">
      <c r="A200" s="18" t="b">
        <v>1</v>
      </c>
      <c r="B200" s="19" t="s">
        <v>94</v>
      </c>
      <c r="C200" s="18">
        <f t="shared" si="247"/>
        <v>908221036</v>
      </c>
      <c r="D200" s="18">
        <f t="shared" si="248"/>
        <v>908221035</v>
      </c>
      <c r="E200" s="18">
        <f t="shared" si="245"/>
        <v>908221037</v>
      </c>
      <c r="F200" s="25">
        <v>0</v>
      </c>
      <c r="G200" s="18">
        <f t="shared" si="289"/>
        <v>8</v>
      </c>
      <c r="H200" s="18">
        <f t="shared" si="289"/>
        <v>2</v>
      </c>
      <c r="I200" s="18">
        <f t="shared" si="289"/>
        <v>2</v>
      </c>
      <c r="J200" s="18">
        <f t="shared" si="254"/>
        <v>180</v>
      </c>
      <c r="K200" s="18" t="str">
        <f t="shared" si="250"/>
        <v>160001002</v>
      </c>
      <c r="L200" s="18">
        <f t="shared" si="255"/>
        <v>300</v>
      </c>
      <c r="M200" s="25" t="s">
        <v>20</v>
      </c>
      <c r="N200" s="25">
        <f t="shared" ref="N200:O200" si="291">N199+1</f>
        <v>51495</v>
      </c>
      <c r="O200" s="25">
        <f t="shared" si="291"/>
        <v>52495</v>
      </c>
      <c r="P200" s="25">
        <f t="shared" si="252"/>
        <v>530800004</v>
      </c>
    </row>
    <row r="201" spans="1:16" ht="16.5" customHeight="1" x14ac:dyDescent="0.3">
      <c r="A201" s="18" t="b">
        <v>1</v>
      </c>
      <c r="B201" s="19" t="s">
        <v>60</v>
      </c>
      <c r="C201" s="18">
        <f t="shared" si="247"/>
        <v>908221037</v>
      </c>
      <c r="D201" s="18">
        <f t="shared" si="248"/>
        <v>908221036</v>
      </c>
      <c r="E201" s="18">
        <f t="shared" si="245"/>
        <v>908221038</v>
      </c>
      <c r="F201" s="25">
        <v>0</v>
      </c>
      <c r="G201" s="18">
        <f t="shared" si="289"/>
        <v>8</v>
      </c>
      <c r="H201" s="18">
        <f t="shared" si="289"/>
        <v>2</v>
      </c>
      <c r="I201" s="18">
        <f t="shared" si="289"/>
        <v>2</v>
      </c>
      <c r="J201" s="18">
        <f t="shared" si="254"/>
        <v>185</v>
      </c>
      <c r="K201" s="18" t="str">
        <f t="shared" si="250"/>
        <v>160001002</v>
      </c>
      <c r="L201" s="18">
        <f t="shared" si="255"/>
        <v>300</v>
      </c>
      <c r="M201" s="25" t="s">
        <v>20</v>
      </c>
      <c r="N201" s="25">
        <f t="shared" ref="N201:O201" si="292">N200+1</f>
        <v>51496</v>
      </c>
      <c r="O201" s="25">
        <f t="shared" si="292"/>
        <v>52496</v>
      </c>
      <c r="P201" s="25">
        <f t="shared" si="252"/>
        <v>530800004</v>
      </c>
    </row>
    <row r="202" spans="1:16" ht="16.5" customHeight="1" x14ac:dyDescent="0.3">
      <c r="A202" s="18" t="b">
        <v>1</v>
      </c>
      <c r="B202" s="19" t="s">
        <v>61</v>
      </c>
      <c r="C202" s="18">
        <f t="shared" si="247"/>
        <v>908221038</v>
      </c>
      <c r="D202" s="18">
        <f t="shared" si="248"/>
        <v>908221037</v>
      </c>
      <c r="E202" s="18">
        <f t="shared" si="245"/>
        <v>908221039</v>
      </c>
      <c r="F202" s="25">
        <v>0</v>
      </c>
      <c r="G202" s="18">
        <f t="shared" si="289"/>
        <v>8</v>
      </c>
      <c r="H202" s="18">
        <f t="shared" si="289"/>
        <v>2</v>
      </c>
      <c r="I202" s="18">
        <f t="shared" si="289"/>
        <v>2</v>
      </c>
      <c r="J202" s="18">
        <f t="shared" si="254"/>
        <v>190</v>
      </c>
      <c r="K202" s="18" t="str">
        <f t="shared" si="250"/>
        <v>160001002</v>
      </c>
      <c r="L202" s="18">
        <f t="shared" si="255"/>
        <v>300</v>
      </c>
      <c r="M202" s="25" t="s">
        <v>20</v>
      </c>
      <c r="N202" s="25">
        <f t="shared" ref="N202:O202" si="293">N201+1</f>
        <v>51497</v>
      </c>
      <c r="O202" s="25">
        <f t="shared" si="293"/>
        <v>52497</v>
      </c>
      <c r="P202" s="25">
        <f t="shared" si="252"/>
        <v>530800004</v>
      </c>
    </row>
    <row r="203" spans="1:16" ht="16.5" customHeight="1" x14ac:dyDescent="0.3">
      <c r="A203" s="18" t="b">
        <v>1</v>
      </c>
      <c r="B203" s="19" t="s">
        <v>62</v>
      </c>
      <c r="C203" s="18">
        <f t="shared" si="247"/>
        <v>908221039</v>
      </c>
      <c r="D203" s="18">
        <f t="shared" si="248"/>
        <v>908221038</v>
      </c>
      <c r="E203" s="18">
        <f t="shared" si="245"/>
        <v>908221040</v>
      </c>
      <c r="F203" s="25">
        <v>0</v>
      </c>
      <c r="G203" s="18">
        <f t="shared" si="289"/>
        <v>8</v>
      </c>
      <c r="H203" s="18">
        <f t="shared" si="289"/>
        <v>2</v>
      </c>
      <c r="I203" s="18">
        <f t="shared" si="289"/>
        <v>2</v>
      </c>
      <c r="J203" s="18">
        <f t="shared" si="254"/>
        <v>195</v>
      </c>
      <c r="K203" s="18" t="str">
        <f t="shared" si="250"/>
        <v>160001002</v>
      </c>
      <c r="L203" s="18">
        <f t="shared" si="255"/>
        <v>300</v>
      </c>
      <c r="M203" s="25" t="s">
        <v>20</v>
      </c>
      <c r="N203" s="25">
        <f t="shared" ref="N203:O203" si="294">N202+1</f>
        <v>51498</v>
      </c>
      <c r="O203" s="25">
        <f t="shared" si="294"/>
        <v>52498</v>
      </c>
      <c r="P203" s="25">
        <f t="shared" si="252"/>
        <v>530800004</v>
      </c>
    </row>
    <row r="204" spans="1:16" ht="16.5" customHeight="1" x14ac:dyDescent="0.3">
      <c r="A204" s="18" t="b">
        <v>1</v>
      </c>
      <c r="B204" s="19" t="s">
        <v>63</v>
      </c>
      <c r="C204" s="18">
        <f t="shared" si="247"/>
        <v>908221040</v>
      </c>
      <c r="D204" s="18">
        <f t="shared" si="248"/>
        <v>908221039</v>
      </c>
      <c r="E204" s="20">
        <v>0</v>
      </c>
      <c r="F204" s="25">
        <v>0</v>
      </c>
      <c r="G204" s="18">
        <f t="shared" si="289"/>
        <v>8</v>
      </c>
      <c r="H204" s="18">
        <f t="shared" si="289"/>
        <v>2</v>
      </c>
      <c r="I204" s="18">
        <f t="shared" si="289"/>
        <v>2</v>
      </c>
      <c r="J204" s="18">
        <f t="shared" si="254"/>
        <v>200</v>
      </c>
      <c r="K204" s="18" t="str">
        <f t="shared" si="250"/>
        <v>160001002</v>
      </c>
      <c r="L204" s="18">
        <f t="shared" si="255"/>
        <v>300</v>
      </c>
      <c r="M204" s="25" t="s">
        <v>20</v>
      </c>
      <c r="N204" s="25">
        <f t="shared" ref="N204:O204" si="295">N203+1</f>
        <v>51499</v>
      </c>
      <c r="O204" s="25">
        <f t="shared" si="295"/>
        <v>52499</v>
      </c>
      <c r="P204" s="25">
        <f t="shared" si="252"/>
        <v>530800004</v>
      </c>
    </row>
    <row r="205" spans="1:16" ht="16.5" customHeight="1" x14ac:dyDescent="0.3">
      <c r="A205" s="21" t="b">
        <v>1</v>
      </c>
      <c r="B205" s="22" t="str">
        <f>"업적 - 결투장 "&amp;J205&amp;"연승 달성"</f>
        <v>업적 - 결투장 1연승 달성</v>
      </c>
      <c r="C205" s="20" t="str">
        <f>90&amp;G205&amp;H205&amp;I205&amp;1001</f>
        <v>901641001</v>
      </c>
      <c r="D205" s="20">
        <v>0</v>
      </c>
      <c r="E205" s="21">
        <f t="shared" ref="E205:E234" si="296">C206</f>
        <v>901641002</v>
      </c>
      <c r="F205" s="26">
        <v>0</v>
      </c>
      <c r="G205" s="20">
        <v>1</v>
      </c>
      <c r="H205" s="20">
        <v>6</v>
      </c>
      <c r="I205" s="20">
        <v>4</v>
      </c>
      <c r="J205" s="21">
        <v>1</v>
      </c>
      <c r="K205" s="20" t="str">
        <f>IF(M205="Gem","160001002",IF(M205="Gold","160001001"))</f>
        <v>160001002</v>
      </c>
      <c r="L205" s="21">
        <v>10</v>
      </c>
      <c r="M205" s="26" t="s">
        <v>20</v>
      </c>
      <c r="N205" s="26">
        <f t="shared" ref="N205:O205" si="297">N204+1</f>
        <v>51500</v>
      </c>
      <c r="O205" s="26">
        <f t="shared" si="297"/>
        <v>52500</v>
      </c>
      <c r="P205" s="20">
        <v>530800006</v>
      </c>
    </row>
    <row r="206" spans="1:16" ht="16.5" customHeight="1" x14ac:dyDescent="0.3">
      <c r="A206" s="21" t="b">
        <v>1</v>
      </c>
      <c r="B206" s="22" t="str">
        <f t="shared" ref="B206:B230" si="298">"업적 - 결투장 "&amp;J206&amp;"연승 달성"</f>
        <v>업적 - 결투장 2연승 달성</v>
      </c>
      <c r="C206" s="21">
        <f t="shared" ref="C206:C241" si="299">C205+1</f>
        <v>901641002</v>
      </c>
      <c r="D206" s="21" t="str">
        <f t="shared" ref="D206:D230" si="300">C205</f>
        <v>901641001</v>
      </c>
      <c r="E206" s="21">
        <f t="shared" si="296"/>
        <v>901641003</v>
      </c>
      <c r="F206" s="26">
        <v>0</v>
      </c>
      <c r="G206" s="21">
        <f>G205</f>
        <v>1</v>
      </c>
      <c r="H206" s="21">
        <f t="shared" ref="H206:I221" si="301">H205</f>
        <v>6</v>
      </c>
      <c r="I206" s="21">
        <f t="shared" si="301"/>
        <v>4</v>
      </c>
      <c r="J206" s="21">
        <f>J205+1</f>
        <v>2</v>
      </c>
      <c r="K206" s="21" t="str">
        <f t="shared" ref="K206:K235" si="302">K205</f>
        <v>160001002</v>
      </c>
      <c r="L206" s="21">
        <f>L205+L$205</f>
        <v>20</v>
      </c>
      <c r="M206" s="26" t="s">
        <v>20</v>
      </c>
      <c r="N206" s="26">
        <f t="shared" ref="N206:O206" si="303">N205+1</f>
        <v>51501</v>
      </c>
      <c r="O206" s="26">
        <f t="shared" si="303"/>
        <v>52501</v>
      </c>
      <c r="P206" s="26">
        <f t="shared" ref="P206:P235" si="304">P205</f>
        <v>530800006</v>
      </c>
    </row>
    <row r="207" spans="1:16" ht="16.5" customHeight="1" x14ac:dyDescent="0.3">
      <c r="A207" s="21" t="b">
        <v>1</v>
      </c>
      <c r="B207" s="22" t="str">
        <f t="shared" si="298"/>
        <v>업적 - 결투장 3연승 달성</v>
      </c>
      <c r="C207" s="21">
        <f t="shared" si="299"/>
        <v>901641003</v>
      </c>
      <c r="D207" s="21">
        <f t="shared" si="300"/>
        <v>901641002</v>
      </c>
      <c r="E207" s="21">
        <f t="shared" si="296"/>
        <v>901641004</v>
      </c>
      <c r="F207" s="26">
        <v>0</v>
      </c>
      <c r="G207" s="21">
        <f t="shared" ref="G207:I222" si="305">G206</f>
        <v>1</v>
      </c>
      <c r="H207" s="21">
        <f t="shared" si="301"/>
        <v>6</v>
      </c>
      <c r="I207" s="21">
        <f t="shared" si="301"/>
        <v>4</v>
      </c>
      <c r="J207" s="21">
        <f t="shared" ref="J207:J212" si="306">J206+1</f>
        <v>3</v>
      </c>
      <c r="K207" s="21" t="str">
        <f t="shared" si="302"/>
        <v>160001002</v>
      </c>
      <c r="L207" s="21">
        <f t="shared" ref="L207:L235" si="307">L206+L$205</f>
        <v>30</v>
      </c>
      <c r="M207" s="26" t="s">
        <v>20</v>
      </c>
      <c r="N207" s="26">
        <f t="shared" ref="N207:O207" si="308">N206+1</f>
        <v>51502</v>
      </c>
      <c r="O207" s="26">
        <f t="shared" si="308"/>
        <v>52502</v>
      </c>
      <c r="P207" s="26">
        <f t="shared" si="304"/>
        <v>530800006</v>
      </c>
    </row>
    <row r="208" spans="1:16" ht="16.5" customHeight="1" x14ac:dyDescent="0.3">
      <c r="A208" s="21" t="b">
        <v>1</v>
      </c>
      <c r="B208" s="22" t="str">
        <f t="shared" si="298"/>
        <v>업적 - 결투장 4연승 달성</v>
      </c>
      <c r="C208" s="21">
        <f t="shared" si="299"/>
        <v>901641004</v>
      </c>
      <c r="D208" s="21">
        <f t="shared" si="300"/>
        <v>901641003</v>
      </c>
      <c r="E208" s="21">
        <f t="shared" si="296"/>
        <v>901641005</v>
      </c>
      <c r="F208" s="26">
        <v>0</v>
      </c>
      <c r="G208" s="21">
        <f t="shared" si="305"/>
        <v>1</v>
      </c>
      <c r="H208" s="21">
        <f t="shared" si="301"/>
        <v>6</v>
      </c>
      <c r="I208" s="21">
        <f t="shared" si="301"/>
        <v>4</v>
      </c>
      <c r="J208" s="21">
        <f t="shared" si="306"/>
        <v>4</v>
      </c>
      <c r="K208" s="21" t="str">
        <f t="shared" si="302"/>
        <v>160001002</v>
      </c>
      <c r="L208" s="21">
        <f t="shared" si="307"/>
        <v>40</v>
      </c>
      <c r="M208" s="26" t="s">
        <v>20</v>
      </c>
      <c r="N208" s="26">
        <f t="shared" ref="N208:O208" si="309">N207+1</f>
        <v>51503</v>
      </c>
      <c r="O208" s="26">
        <f t="shared" si="309"/>
        <v>52503</v>
      </c>
      <c r="P208" s="26">
        <f t="shared" si="304"/>
        <v>530800006</v>
      </c>
    </row>
    <row r="209" spans="1:16" ht="16.5" customHeight="1" x14ac:dyDescent="0.3">
      <c r="A209" s="21" t="b">
        <v>1</v>
      </c>
      <c r="B209" s="22" t="str">
        <f t="shared" si="298"/>
        <v>업적 - 결투장 5연승 달성</v>
      </c>
      <c r="C209" s="21">
        <f t="shared" si="299"/>
        <v>901641005</v>
      </c>
      <c r="D209" s="21">
        <f t="shared" si="300"/>
        <v>901641004</v>
      </c>
      <c r="E209" s="21">
        <f t="shared" si="296"/>
        <v>901641006</v>
      </c>
      <c r="F209" s="26">
        <v>0</v>
      </c>
      <c r="G209" s="21">
        <f t="shared" si="305"/>
        <v>1</v>
      </c>
      <c r="H209" s="21">
        <f t="shared" si="301"/>
        <v>6</v>
      </c>
      <c r="I209" s="21">
        <f t="shared" si="301"/>
        <v>4</v>
      </c>
      <c r="J209" s="21">
        <f t="shared" si="306"/>
        <v>5</v>
      </c>
      <c r="K209" s="21" t="str">
        <f t="shared" si="302"/>
        <v>160001002</v>
      </c>
      <c r="L209" s="21">
        <f t="shared" si="307"/>
        <v>50</v>
      </c>
      <c r="M209" s="26" t="s">
        <v>20</v>
      </c>
      <c r="N209" s="26">
        <f t="shared" ref="N209:O209" si="310">N208+1</f>
        <v>51504</v>
      </c>
      <c r="O209" s="26">
        <f t="shared" si="310"/>
        <v>52504</v>
      </c>
      <c r="P209" s="26">
        <f t="shared" si="304"/>
        <v>530800006</v>
      </c>
    </row>
    <row r="210" spans="1:16" ht="16.5" customHeight="1" x14ac:dyDescent="0.3">
      <c r="A210" s="21" t="b">
        <v>1</v>
      </c>
      <c r="B210" s="22" t="str">
        <f t="shared" si="298"/>
        <v>업적 - 결투장 6연승 달성</v>
      </c>
      <c r="C210" s="21">
        <f t="shared" si="299"/>
        <v>901641006</v>
      </c>
      <c r="D210" s="21">
        <f t="shared" si="300"/>
        <v>901641005</v>
      </c>
      <c r="E210" s="21">
        <f t="shared" si="296"/>
        <v>901641007</v>
      </c>
      <c r="F210" s="26">
        <v>0</v>
      </c>
      <c r="G210" s="21">
        <f t="shared" si="305"/>
        <v>1</v>
      </c>
      <c r="H210" s="21">
        <f t="shared" si="301"/>
        <v>6</v>
      </c>
      <c r="I210" s="21">
        <f t="shared" si="301"/>
        <v>4</v>
      </c>
      <c r="J210" s="21">
        <f t="shared" si="306"/>
        <v>6</v>
      </c>
      <c r="K210" s="21" t="str">
        <f t="shared" si="302"/>
        <v>160001002</v>
      </c>
      <c r="L210" s="21">
        <f t="shared" si="307"/>
        <v>60</v>
      </c>
      <c r="M210" s="26" t="s">
        <v>20</v>
      </c>
      <c r="N210" s="26">
        <f t="shared" ref="N210:O210" si="311">N209+1</f>
        <v>51505</v>
      </c>
      <c r="O210" s="26">
        <f t="shared" si="311"/>
        <v>52505</v>
      </c>
      <c r="P210" s="26">
        <f t="shared" si="304"/>
        <v>530800006</v>
      </c>
    </row>
    <row r="211" spans="1:16" ht="16.5" customHeight="1" x14ac:dyDescent="0.3">
      <c r="A211" s="21" t="b">
        <v>1</v>
      </c>
      <c r="B211" s="22" t="str">
        <f t="shared" si="298"/>
        <v>업적 - 결투장 7연승 달성</v>
      </c>
      <c r="C211" s="21">
        <f t="shared" si="299"/>
        <v>901641007</v>
      </c>
      <c r="D211" s="21">
        <f t="shared" si="300"/>
        <v>901641006</v>
      </c>
      <c r="E211" s="21">
        <f t="shared" si="296"/>
        <v>901641008</v>
      </c>
      <c r="F211" s="26">
        <v>0</v>
      </c>
      <c r="G211" s="21">
        <f t="shared" si="305"/>
        <v>1</v>
      </c>
      <c r="H211" s="21">
        <f t="shared" si="301"/>
        <v>6</v>
      </c>
      <c r="I211" s="21">
        <f t="shared" si="301"/>
        <v>4</v>
      </c>
      <c r="J211" s="21">
        <f t="shared" si="306"/>
        <v>7</v>
      </c>
      <c r="K211" s="21" t="str">
        <f t="shared" si="302"/>
        <v>160001002</v>
      </c>
      <c r="L211" s="21">
        <f t="shared" si="307"/>
        <v>70</v>
      </c>
      <c r="M211" s="26" t="s">
        <v>20</v>
      </c>
      <c r="N211" s="26">
        <f t="shared" ref="N211:O211" si="312">N210+1</f>
        <v>51506</v>
      </c>
      <c r="O211" s="26">
        <f t="shared" si="312"/>
        <v>52506</v>
      </c>
      <c r="P211" s="26">
        <f t="shared" si="304"/>
        <v>530800006</v>
      </c>
    </row>
    <row r="212" spans="1:16" ht="16.5" customHeight="1" x14ac:dyDescent="0.3">
      <c r="A212" s="21" t="b">
        <v>1</v>
      </c>
      <c r="B212" s="22" t="str">
        <f t="shared" si="298"/>
        <v>업적 - 결투장 8연승 달성</v>
      </c>
      <c r="C212" s="21">
        <f t="shared" si="299"/>
        <v>901641008</v>
      </c>
      <c r="D212" s="21">
        <f t="shared" si="300"/>
        <v>901641007</v>
      </c>
      <c r="E212" s="21">
        <f t="shared" si="296"/>
        <v>901641009</v>
      </c>
      <c r="F212" s="26">
        <v>0</v>
      </c>
      <c r="G212" s="21">
        <f t="shared" si="305"/>
        <v>1</v>
      </c>
      <c r="H212" s="21">
        <f t="shared" si="301"/>
        <v>6</v>
      </c>
      <c r="I212" s="21">
        <f t="shared" si="301"/>
        <v>4</v>
      </c>
      <c r="J212" s="21">
        <f t="shared" si="306"/>
        <v>8</v>
      </c>
      <c r="K212" s="21" t="str">
        <f t="shared" si="302"/>
        <v>160001002</v>
      </c>
      <c r="L212" s="21">
        <f t="shared" si="307"/>
        <v>80</v>
      </c>
      <c r="M212" s="26" t="s">
        <v>20</v>
      </c>
      <c r="N212" s="26">
        <f t="shared" ref="N212:O212" si="313">N211+1</f>
        <v>51507</v>
      </c>
      <c r="O212" s="26">
        <f t="shared" si="313"/>
        <v>52507</v>
      </c>
      <c r="P212" s="26">
        <f t="shared" si="304"/>
        <v>530800006</v>
      </c>
    </row>
    <row r="213" spans="1:16" ht="16.5" customHeight="1" x14ac:dyDescent="0.3">
      <c r="A213" s="21" t="b">
        <v>1</v>
      </c>
      <c r="B213" s="22" t="str">
        <f t="shared" si="298"/>
        <v>업적 - 결투장 9연승 달성</v>
      </c>
      <c r="C213" s="21">
        <f t="shared" si="299"/>
        <v>901641009</v>
      </c>
      <c r="D213" s="21">
        <f t="shared" si="300"/>
        <v>901641008</v>
      </c>
      <c r="E213" s="21">
        <f t="shared" si="296"/>
        <v>901641010</v>
      </c>
      <c r="F213" s="26">
        <v>0</v>
      </c>
      <c r="G213" s="21">
        <f t="shared" si="305"/>
        <v>1</v>
      </c>
      <c r="H213" s="21">
        <f t="shared" si="301"/>
        <v>6</v>
      </c>
      <c r="I213" s="21">
        <f t="shared" si="301"/>
        <v>4</v>
      </c>
      <c r="J213" s="21">
        <f>J212+1</f>
        <v>9</v>
      </c>
      <c r="K213" s="21" t="str">
        <f t="shared" si="302"/>
        <v>160001002</v>
      </c>
      <c r="L213" s="21">
        <f t="shared" si="307"/>
        <v>90</v>
      </c>
      <c r="M213" s="26" t="s">
        <v>20</v>
      </c>
      <c r="N213" s="26">
        <f t="shared" ref="N213:O213" si="314">N212+1</f>
        <v>51508</v>
      </c>
      <c r="O213" s="26">
        <f t="shared" si="314"/>
        <v>52508</v>
      </c>
      <c r="P213" s="26">
        <f t="shared" si="304"/>
        <v>530800006</v>
      </c>
    </row>
    <row r="214" spans="1:16" ht="16.5" customHeight="1" x14ac:dyDescent="0.3">
      <c r="A214" s="21" t="b">
        <v>1</v>
      </c>
      <c r="B214" s="22" t="str">
        <f t="shared" si="298"/>
        <v>업적 - 결투장 10연승 달성</v>
      </c>
      <c r="C214" s="21">
        <f t="shared" si="299"/>
        <v>901641010</v>
      </c>
      <c r="D214" s="21">
        <f t="shared" si="300"/>
        <v>901641009</v>
      </c>
      <c r="E214" s="21">
        <f t="shared" si="296"/>
        <v>901641011</v>
      </c>
      <c r="F214" s="26">
        <v>0</v>
      </c>
      <c r="G214" s="21">
        <f t="shared" si="305"/>
        <v>1</v>
      </c>
      <c r="H214" s="21">
        <f t="shared" si="301"/>
        <v>6</v>
      </c>
      <c r="I214" s="21">
        <f t="shared" si="301"/>
        <v>4</v>
      </c>
      <c r="J214" s="21">
        <f t="shared" ref="J214:J219" si="315">J213+1</f>
        <v>10</v>
      </c>
      <c r="K214" s="21" t="str">
        <f t="shared" si="302"/>
        <v>160001002</v>
      </c>
      <c r="L214" s="21">
        <f t="shared" si="307"/>
        <v>100</v>
      </c>
      <c r="M214" s="26" t="s">
        <v>20</v>
      </c>
      <c r="N214" s="26">
        <f t="shared" ref="N214:O214" si="316">N213+1</f>
        <v>51509</v>
      </c>
      <c r="O214" s="26">
        <f t="shared" si="316"/>
        <v>52509</v>
      </c>
      <c r="P214" s="26">
        <f t="shared" si="304"/>
        <v>530800006</v>
      </c>
    </row>
    <row r="215" spans="1:16" ht="16.5" customHeight="1" x14ac:dyDescent="0.3">
      <c r="A215" s="21" t="b">
        <v>1</v>
      </c>
      <c r="B215" s="22" t="str">
        <f t="shared" si="298"/>
        <v>업적 - 결투장 11연승 달성</v>
      </c>
      <c r="C215" s="21">
        <f t="shared" si="299"/>
        <v>901641011</v>
      </c>
      <c r="D215" s="21">
        <f t="shared" si="300"/>
        <v>901641010</v>
      </c>
      <c r="E215" s="21">
        <f t="shared" si="296"/>
        <v>901641012</v>
      </c>
      <c r="F215" s="26">
        <v>0</v>
      </c>
      <c r="G215" s="21">
        <f t="shared" si="305"/>
        <v>1</v>
      </c>
      <c r="H215" s="21">
        <f t="shared" si="301"/>
        <v>6</v>
      </c>
      <c r="I215" s="21">
        <f t="shared" si="301"/>
        <v>4</v>
      </c>
      <c r="J215" s="21">
        <f t="shared" si="315"/>
        <v>11</v>
      </c>
      <c r="K215" s="21" t="str">
        <f t="shared" si="302"/>
        <v>160001002</v>
      </c>
      <c r="L215" s="21">
        <f t="shared" si="307"/>
        <v>110</v>
      </c>
      <c r="M215" s="26" t="s">
        <v>20</v>
      </c>
      <c r="N215" s="26">
        <f t="shared" ref="N215:O215" si="317">N214+1</f>
        <v>51510</v>
      </c>
      <c r="O215" s="26">
        <f t="shared" si="317"/>
        <v>52510</v>
      </c>
      <c r="P215" s="26">
        <f t="shared" si="304"/>
        <v>530800006</v>
      </c>
    </row>
    <row r="216" spans="1:16" ht="16.5" customHeight="1" x14ac:dyDescent="0.3">
      <c r="A216" s="21" t="b">
        <v>1</v>
      </c>
      <c r="B216" s="22" t="str">
        <f t="shared" si="298"/>
        <v>업적 - 결투장 12연승 달성</v>
      </c>
      <c r="C216" s="21">
        <f t="shared" si="299"/>
        <v>901641012</v>
      </c>
      <c r="D216" s="21">
        <f t="shared" si="300"/>
        <v>901641011</v>
      </c>
      <c r="E216" s="21">
        <f t="shared" si="296"/>
        <v>901641013</v>
      </c>
      <c r="F216" s="26">
        <v>0</v>
      </c>
      <c r="G216" s="21">
        <f t="shared" si="305"/>
        <v>1</v>
      </c>
      <c r="H216" s="21">
        <f t="shared" si="301"/>
        <v>6</v>
      </c>
      <c r="I216" s="21">
        <f t="shared" si="301"/>
        <v>4</v>
      </c>
      <c r="J216" s="21">
        <f t="shared" si="315"/>
        <v>12</v>
      </c>
      <c r="K216" s="21" t="str">
        <f t="shared" si="302"/>
        <v>160001002</v>
      </c>
      <c r="L216" s="21">
        <f t="shared" si="307"/>
        <v>120</v>
      </c>
      <c r="M216" s="26" t="s">
        <v>20</v>
      </c>
      <c r="N216" s="26">
        <f t="shared" ref="N216:O216" si="318">N215+1</f>
        <v>51511</v>
      </c>
      <c r="O216" s="26">
        <f t="shared" si="318"/>
        <v>52511</v>
      </c>
      <c r="P216" s="26">
        <f t="shared" si="304"/>
        <v>530800006</v>
      </c>
    </row>
    <row r="217" spans="1:16" ht="16.5" customHeight="1" x14ac:dyDescent="0.3">
      <c r="A217" s="21" t="b">
        <v>1</v>
      </c>
      <c r="B217" s="22" t="str">
        <f t="shared" si="298"/>
        <v>업적 - 결투장 13연승 달성</v>
      </c>
      <c r="C217" s="21">
        <f t="shared" si="299"/>
        <v>901641013</v>
      </c>
      <c r="D217" s="21">
        <f t="shared" si="300"/>
        <v>901641012</v>
      </c>
      <c r="E217" s="21">
        <f t="shared" si="296"/>
        <v>901641014</v>
      </c>
      <c r="F217" s="26">
        <v>0</v>
      </c>
      <c r="G217" s="21">
        <f t="shared" si="305"/>
        <v>1</v>
      </c>
      <c r="H217" s="21">
        <f t="shared" si="301"/>
        <v>6</v>
      </c>
      <c r="I217" s="21">
        <f t="shared" si="301"/>
        <v>4</v>
      </c>
      <c r="J217" s="21">
        <f t="shared" si="315"/>
        <v>13</v>
      </c>
      <c r="K217" s="21" t="str">
        <f t="shared" si="302"/>
        <v>160001002</v>
      </c>
      <c r="L217" s="21">
        <f t="shared" si="307"/>
        <v>130</v>
      </c>
      <c r="M217" s="26" t="s">
        <v>20</v>
      </c>
      <c r="N217" s="26">
        <f t="shared" ref="N217:O217" si="319">N216+1</f>
        <v>51512</v>
      </c>
      <c r="O217" s="26">
        <f t="shared" si="319"/>
        <v>52512</v>
      </c>
      <c r="P217" s="26">
        <f t="shared" si="304"/>
        <v>530800006</v>
      </c>
    </row>
    <row r="218" spans="1:16" ht="16.5" customHeight="1" x14ac:dyDescent="0.3">
      <c r="A218" s="21" t="b">
        <v>1</v>
      </c>
      <c r="B218" s="22" t="str">
        <f t="shared" si="298"/>
        <v>업적 - 결투장 14연승 달성</v>
      </c>
      <c r="C218" s="21">
        <f t="shared" si="299"/>
        <v>901641014</v>
      </c>
      <c r="D218" s="21">
        <f t="shared" si="300"/>
        <v>901641013</v>
      </c>
      <c r="E218" s="21">
        <f t="shared" si="296"/>
        <v>901641015</v>
      </c>
      <c r="F218" s="26">
        <v>0</v>
      </c>
      <c r="G218" s="21">
        <f t="shared" si="305"/>
        <v>1</v>
      </c>
      <c r="H218" s="21">
        <f t="shared" si="301"/>
        <v>6</v>
      </c>
      <c r="I218" s="21">
        <f t="shared" si="301"/>
        <v>4</v>
      </c>
      <c r="J218" s="21">
        <f t="shared" si="315"/>
        <v>14</v>
      </c>
      <c r="K218" s="21" t="str">
        <f t="shared" si="302"/>
        <v>160001002</v>
      </c>
      <c r="L218" s="21">
        <f t="shared" si="307"/>
        <v>140</v>
      </c>
      <c r="M218" s="26" t="s">
        <v>20</v>
      </c>
      <c r="N218" s="26">
        <f t="shared" ref="N218:O218" si="320">N217+1</f>
        <v>51513</v>
      </c>
      <c r="O218" s="26">
        <f t="shared" si="320"/>
        <v>52513</v>
      </c>
      <c r="P218" s="26">
        <f t="shared" si="304"/>
        <v>530800006</v>
      </c>
    </row>
    <row r="219" spans="1:16" ht="16.5" customHeight="1" x14ac:dyDescent="0.3">
      <c r="A219" s="21" t="b">
        <v>1</v>
      </c>
      <c r="B219" s="22" t="str">
        <f t="shared" si="298"/>
        <v>업적 - 결투장 15연승 달성</v>
      </c>
      <c r="C219" s="21">
        <f t="shared" si="299"/>
        <v>901641015</v>
      </c>
      <c r="D219" s="21">
        <f t="shared" si="300"/>
        <v>901641014</v>
      </c>
      <c r="E219" s="21">
        <f t="shared" si="296"/>
        <v>901641016</v>
      </c>
      <c r="F219" s="26">
        <v>0</v>
      </c>
      <c r="G219" s="21">
        <f t="shared" si="305"/>
        <v>1</v>
      </c>
      <c r="H219" s="21">
        <f t="shared" si="301"/>
        <v>6</v>
      </c>
      <c r="I219" s="21">
        <f t="shared" si="301"/>
        <v>4</v>
      </c>
      <c r="J219" s="21">
        <f t="shared" si="315"/>
        <v>15</v>
      </c>
      <c r="K219" s="21" t="str">
        <f t="shared" si="302"/>
        <v>160001002</v>
      </c>
      <c r="L219" s="21">
        <f t="shared" si="307"/>
        <v>150</v>
      </c>
      <c r="M219" s="26" t="s">
        <v>20</v>
      </c>
      <c r="N219" s="26">
        <f t="shared" ref="N219:O219" si="321">N218+1</f>
        <v>51514</v>
      </c>
      <c r="O219" s="26">
        <f t="shared" si="321"/>
        <v>52514</v>
      </c>
      <c r="P219" s="26">
        <f t="shared" si="304"/>
        <v>530800006</v>
      </c>
    </row>
    <row r="220" spans="1:16" ht="16.5" customHeight="1" x14ac:dyDescent="0.3">
      <c r="A220" s="21" t="b">
        <v>1</v>
      </c>
      <c r="B220" s="22" t="str">
        <f t="shared" si="298"/>
        <v>업적 - 결투장 16연승 달성</v>
      </c>
      <c r="C220" s="21">
        <f t="shared" si="299"/>
        <v>901641016</v>
      </c>
      <c r="D220" s="21">
        <f t="shared" si="300"/>
        <v>901641015</v>
      </c>
      <c r="E220" s="21">
        <f t="shared" si="296"/>
        <v>901641017</v>
      </c>
      <c r="F220" s="26">
        <v>0</v>
      </c>
      <c r="G220" s="21">
        <f t="shared" si="305"/>
        <v>1</v>
      </c>
      <c r="H220" s="21">
        <f t="shared" si="301"/>
        <v>6</v>
      </c>
      <c r="I220" s="21">
        <f t="shared" si="301"/>
        <v>4</v>
      </c>
      <c r="J220" s="21">
        <f>J219+1</f>
        <v>16</v>
      </c>
      <c r="K220" s="21" t="str">
        <f t="shared" si="302"/>
        <v>160001002</v>
      </c>
      <c r="L220" s="21">
        <f t="shared" si="307"/>
        <v>160</v>
      </c>
      <c r="M220" s="26" t="s">
        <v>20</v>
      </c>
      <c r="N220" s="26">
        <f t="shared" ref="N220:O220" si="322">N219+1</f>
        <v>51515</v>
      </c>
      <c r="O220" s="26">
        <f t="shared" si="322"/>
        <v>52515</v>
      </c>
      <c r="P220" s="26">
        <f t="shared" si="304"/>
        <v>530800006</v>
      </c>
    </row>
    <row r="221" spans="1:16" ht="16.5" customHeight="1" x14ac:dyDescent="0.3">
      <c r="A221" s="21" t="b">
        <v>1</v>
      </c>
      <c r="B221" s="22" t="str">
        <f t="shared" si="298"/>
        <v>업적 - 결투장 17연승 달성</v>
      </c>
      <c r="C221" s="21">
        <f t="shared" si="299"/>
        <v>901641017</v>
      </c>
      <c r="D221" s="21">
        <f t="shared" si="300"/>
        <v>901641016</v>
      </c>
      <c r="E221" s="21">
        <f t="shared" si="296"/>
        <v>901641018</v>
      </c>
      <c r="F221" s="26">
        <v>0</v>
      </c>
      <c r="G221" s="21">
        <f t="shared" si="305"/>
        <v>1</v>
      </c>
      <c r="H221" s="21">
        <f t="shared" si="301"/>
        <v>6</v>
      </c>
      <c r="I221" s="21">
        <f t="shared" si="301"/>
        <v>4</v>
      </c>
      <c r="J221" s="21">
        <f t="shared" ref="J221:J224" si="323">J220+1</f>
        <v>17</v>
      </c>
      <c r="K221" s="21" t="str">
        <f t="shared" si="302"/>
        <v>160001002</v>
      </c>
      <c r="L221" s="21">
        <f t="shared" si="307"/>
        <v>170</v>
      </c>
      <c r="M221" s="26" t="s">
        <v>20</v>
      </c>
      <c r="N221" s="26">
        <f t="shared" ref="N221:O221" si="324">N220+1</f>
        <v>51516</v>
      </c>
      <c r="O221" s="26">
        <f t="shared" si="324"/>
        <v>52516</v>
      </c>
      <c r="P221" s="26">
        <f t="shared" si="304"/>
        <v>530800006</v>
      </c>
    </row>
    <row r="222" spans="1:16" ht="16.5" customHeight="1" x14ac:dyDescent="0.3">
      <c r="A222" s="21" t="b">
        <v>1</v>
      </c>
      <c r="B222" s="22" t="str">
        <f t="shared" si="298"/>
        <v>업적 - 결투장 18연승 달성</v>
      </c>
      <c r="C222" s="21">
        <f t="shared" si="299"/>
        <v>901641018</v>
      </c>
      <c r="D222" s="21">
        <f t="shared" si="300"/>
        <v>901641017</v>
      </c>
      <c r="E222" s="21">
        <f t="shared" si="296"/>
        <v>901641019</v>
      </c>
      <c r="F222" s="26">
        <v>0</v>
      </c>
      <c r="G222" s="21">
        <f t="shared" si="305"/>
        <v>1</v>
      </c>
      <c r="H222" s="21">
        <f t="shared" si="305"/>
        <v>6</v>
      </c>
      <c r="I222" s="21">
        <f t="shared" si="305"/>
        <v>4</v>
      </c>
      <c r="J222" s="21">
        <f t="shared" si="323"/>
        <v>18</v>
      </c>
      <c r="K222" s="21" t="str">
        <f t="shared" si="302"/>
        <v>160001002</v>
      </c>
      <c r="L222" s="21">
        <f t="shared" si="307"/>
        <v>180</v>
      </c>
      <c r="M222" s="26" t="s">
        <v>20</v>
      </c>
      <c r="N222" s="26">
        <f t="shared" ref="N222:O222" si="325">N221+1</f>
        <v>51517</v>
      </c>
      <c r="O222" s="26">
        <f t="shared" si="325"/>
        <v>52517</v>
      </c>
      <c r="P222" s="26">
        <f t="shared" si="304"/>
        <v>530800006</v>
      </c>
    </row>
    <row r="223" spans="1:16" ht="16.5" customHeight="1" x14ac:dyDescent="0.3">
      <c r="A223" s="21" t="b">
        <v>1</v>
      </c>
      <c r="B223" s="22" t="str">
        <f t="shared" si="298"/>
        <v>업적 - 결투장 19연승 달성</v>
      </c>
      <c r="C223" s="21">
        <f t="shared" si="299"/>
        <v>901641019</v>
      </c>
      <c r="D223" s="21">
        <f t="shared" si="300"/>
        <v>901641018</v>
      </c>
      <c r="E223" s="21">
        <f t="shared" si="296"/>
        <v>901641020</v>
      </c>
      <c r="F223" s="26">
        <v>0</v>
      </c>
      <c r="G223" s="21">
        <f t="shared" ref="G223:I230" si="326">G222</f>
        <v>1</v>
      </c>
      <c r="H223" s="21">
        <f t="shared" si="326"/>
        <v>6</v>
      </c>
      <c r="I223" s="21">
        <f t="shared" si="326"/>
        <v>4</v>
      </c>
      <c r="J223" s="21">
        <f t="shared" si="323"/>
        <v>19</v>
      </c>
      <c r="K223" s="21" t="str">
        <f t="shared" si="302"/>
        <v>160001002</v>
      </c>
      <c r="L223" s="21">
        <f t="shared" si="307"/>
        <v>190</v>
      </c>
      <c r="M223" s="26" t="s">
        <v>20</v>
      </c>
      <c r="N223" s="26">
        <f t="shared" ref="N223:O223" si="327">N222+1</f>
        <v>51518</v>
      </c>
      <c r="O223" s="26">
        <f t="shared" si="327"/>
        <v>52518</v>
      </c>
      <c r="P223" s="26">
        <f t="shared" si="304"/>
        <v>530800006</v>
      </c>
    </row>
    <row r="224" spans="1:16" ht="16.5" customHeight="1" x14ac:dyDescent="0.3">
      <c r="A224" s="21" t="b">
        <v>1</v>
      </c>
      <c r="B224" s="22" t="str">
        <f t="shared" si="298"/>
        <v>업적 - 결투장 20연승 달성</v>
      </c>
      <c r="C224" s="21">
        <f t="shared" si="299"/>
        <v>901641020</v>
      </c>
      <c r="D224" s="21">
        <f t="shared" si="300"/>
        <v>901641019</v>
      </c>
      <c r="E224" s="21">
        <f t="shared" si="296"/>
        <v>901641021</v>
      </c>
      <c r="F224" s="26">
        <v>0</v>
      </c>
      <c r="G224" s="21">
        <f t="shared" si="326"/>
        <v>1</v>
      </c>
      <c r="H224" s="21">
        <f t="shared" si="326"/>
        <v>6</v>
      </c>
      <c r="I224" s="21">
        <f t="shared" si="326"/>
        <v>4</v>
      </c>
      <c r="J224" s="21">
        <f t="shared" si="323"/>
        <v>20</v>
      </c>
      <c r="K224" s="21" t="str">
        <f t="shared" si="302"/>
        <v>160001002</v>
      </c>
      <c r="L224" s="21">
        <f t="shared" si="307"/>
        <v>200</v>
      </c>
      <c r="M224" s="26" t="s">
        <v>20</v>
      </c>
      <c r="N224" s="26">
        <f t="shared" ref="N224:O224" si="328">N223+1</f>
        <v>51519</v>
      </c>
      <c r="O224" s="26">
        <f t="shared" si="328"/>
        <v>52519</v>
      </c>
      <c r="P224" s="26">
        <f t="shared" si="304"/>
        <v>530800006</v>
      </c>
    </row>
    <row r="225" spans="1:16" ht="16.5" customHeight="1" x14ac:dyDescent="0.3">
      <c r="A225" s="21" t="b">
        <v>1</v>
      </c>
      <c r="B225" s="22" t="str">
        <f t="shared" si="298"/>
        <v>업적 - 결투장 25연승 달성</v>
      </c>
      <c r="C225" s="21">
        <f t="shared" si="299"/>
        <v>901641021</v>
      </c>
      <c r="D225" s="21">
        <f t="shared" si="300"/>
        <v>901641020</v>
      </c>
      <c r="E225" s="21">
        <f t="shared" si="296"/>
        <v>901641022</v>
      </c>
      <c r="F225" s="26">
        <v>0</v>
      </c>
      <c r="G225" s="21">
        <f t="shared" si="326"/>
        <v>1</v>
      </c>
      <c r="H225" s="21">
        <f t="shared" si="326"/>
        <v>6</v>
      </c>
      <c r="I225" s="21">
        <f t="shared" si="326"/>
        <v>4</v>
      </c>
      <c r="J225" s="21">
        <f>J224+5</f>
        <v>25</v>
      </c>
      <c r="K225" s="21" t="str">
        <f t="shared" si="302"/>
        <v>160001002</v>
      </c>
      <c r="L225" s="21">
        <f t="shared" si="307"/>
        <v>210</v>
      </c>
      <c r="M225" s="26" t="s">
        <v>20</v>
      </c>
      <c r="N225" s="26">
        <f t="shared" ref="N225:O225" si="329">N224+1</f>
        <v>51520</v>
      </c>
      <c r="O225" s="26">
        <f t="shared" si="329"/>
        <v>52520</v>
      </c>
      <c r="P225" s="26">
        <f t="shared" si="304"/>
        <v>530800006</v>
      </c>
    </row>
    <row r="226" spans="1:16" ht="16.5" customHeight="1" x14ac:dyDescent="0.3">
      <c r="A226" s="21" t="b">
        <v>1</v>
      </c>
      <c r="B226" s="22" t="str">
        <f t="shared" si="298"/>
        <v>업적 - 결투장 30연승 달성</v>
      </c>
      <c r="C226" s="21">
        <f t="shared" si="299"/>
        <v>901641022</v>
      </c>
      <c r="D226" s="21">
        <f t="shared" si="300"/>
        <v>901641021</v>
      </c>
      <c r="E226" s="21">
        <f t="shared" si="296"/>
        <v>901641023</v>
      </c>
      <c r="F226" s="26">
        <v>0</v>
      </c>
      <c r="G226" s="21">
        <f t="shared" si="326"/>
        <v>1</v>
      </c>
      <c r="H226" s="21">
        <f t="shared" si="326"/>
        <v>6</v>
      </c>
      <c r="I226" s="21">
        <f t="shared" si="326"/>
        <v>4</v>
      </c>
      <c r="J226" s="21">
        <f>J225+5</f>
        <v>30</v>
      </c>
      <c r="K226" s="21" t="str">
        <f t="shared" si="302"/>
        <v>160001002</v>
      </c>
      <c r="L226" s="21">
        <f t="shared" si="307"/>
        <v>220</v>
      </c>
      <c r="M226" s="26" t="s">
        <v>20</v>
      </c>
      <c r="N226" s="26">
        <f t="shared" ref="N226:O226" si="330">N225+1</f>
        <v>51521</v>
      </c>
      <c r="O226" s="26">
        <f t="shared" si="330"/>
        <v>52521</v>
      </c>
      <c r="P226" s="26">
        <f t="shared" si="304"/>
        <v>530800006</v>
      </c>
    </row>
    <row r="227" spans="1:16" ht="16.5" customHeight="1" x14ac:dyDescent="0.3">
      <c r="A227" s="21" t="b">
        <v>1</v>
      </c>
      <c r="B227" s="22" t="str">
        <f t="shared" si="298"/>
        <v>업적 - 결투장 35연승 달성</v>
      </c>
      <c r="C227" s="21">
        <f t="shared" si="299"/>
        <v>901641023</v>
      </c>
      <c r="D227" s="21">
        <f t="shared" si="300"/>
        <v>901641022</v>
      </c>
      <c r="E227" s="21">
        <f t="shared" si="296"/>
        <v>901641024</v>
      </c>
      <c r="F227" s="26">
        <v>0</v>
      </c>
      <c r="G227" s="21">
        <f t="shared" si="326"/>
        <v>1</v>
      </c>
      <c r="H227" s="21">
        <f t="shared" si="326"/>
        <v>6</v>
      </c>
      <c r="I227" s="21">
        <f t="shared" si="326"/>
        <v>4</v>
      </c>
      <c r="J227" s="21">
        <f t="shared" ref="J227:J230" si="331">J226+5</f>
        <v>35</v>
      </c>
      <c r="K227" s="21" t="str">
        <f t="shared" si="302"/>
        <v>160001002</v>
      </c>
      <c r="L227" s="21">
        <f t="shared" si="307"/>
        <v>230</v>
      </c>
      <c r="M227" s="26" t="s">
        <v>20</v>
      </c>
      <c r="N227" s="26">
        <f t="shared" ref="N227:O227" si="332">N226+1</f>
        <v>51522</v>
      </c>
      <c r="O227" s="26">
        <f t="shared" si="332"/>
        <v>52522</v>
      </c>
      <c r="P227" s="26">
        <f t="shared" si="304"/>
        <v>530800006</v>
      </c>
    </row>
    <row r="228" spans="1:16" ht="16.5" customHeight="1" x14ac:dyDescent="0.3">
      <c r="A228" s="21" t="b">
        <v>1</v>
      </c>
      <c r="B228" s="22" t="str">
        <f t="shared" si="298"/>
        <v>업적 - 결투장 40연승 달성</v>
      </c>
      <c r="C228" s="21">
        <f t="shared" si="299"/>
        <v>901641024</v>
      </c>
      <c r="D228" s="21">
        <f t="shared" si="300"/>
        <v>901641023</v>
      </c>
      <c r="E228" s="21">
        <f t="shared" si="296"/>
        <v>901641025</v>
      </c>
      <c r="F228" s="26">
        <v>0</v>
      </c>
      <c r="G228" s="21">
        <f t="shared" si="326"/>
        <v>1</v>
      </c>
      <c r="H228" s="21">
        <f t="shared" si="326"/>
        <v>6</v>
      </c>
      <c r="I228" s="21">
        <f t="shared" si="326"/>
        <v>4</v>
      </c>
      <c r="J228" s="21">
        <f t="shared" si="331"/>
        <v>40</v>
      </c>
      <c r="K228" s="21" t="str">
        <f t="shared" si="302"/>
        <v>160001002</v>
      </c>
      <c r="L228" s="21">
        <f t="shared" si="307"/>
        <v>240</v>
      </c>
      <c r="M228" s="26" t="s">
        <v>20</v>
      </c>
      <c r="N228" s="26">
        <f t="shared" ref="N228:O228" si="333">N227+1</f>
        <v>51523</v>
      </c>
      <c r="O228" s="26">
        <f t="shared" si="333"/>
        <v>52523</v>
      </c>
      <c r="P228" s="26">
        <f t="shared" si="304"/>
        <v>530800006</v>
      </c>
    </row>
    <row r="229" spans="1:16" ht="16.5" customHeight="1" x14ac:dyDescent="0.3">
      <c r="A229" s="21" t="b">
        <v>1</v>
      </c>
      <c r="B229" s="22" t="str">
        <f t="shared" si="298"/>
        <v>업적 - 결투장 45연승 달성</v>
      </c>
      <c r="C229" s="21">
        <f t="shared" si="299"/>
        <v>901641025</v>
      </c>
      <c r="D229" s="21">
        <f t="shared" si="300"/>
        <v>901641024</v>
      </c>
      <c r="E229" s="21">
        <f t="shared" si="296"/>
        <v>901641026</v>
      </c>
      <c r="F229" s="26">
        <v>0</v>
      </c>
      <c r="G229" s="21">
        <f t="shared" si="326"/>
        <v>1</v>
      </c>
      <c r="H229" s="21">
        <f t="shared" si="326"/>
        <v>6</v>
      </c>
      <c r="I229" s="21">
        <f t="shared" si="326"/>
        <v>4</v>
      </c>
      <c r="J229" s="21">
        <f t="shared" si="331"/>
        <v>45</v>
      </c>
      <c r="K229" s="21" t="str">
        <f t="shared" si="302"/>
        <v>160001002</v>
      </c>
      <c r="L229" s="21">
        <f t="shared" si="307"/>
        <v>250</v>
      </c>
      <c r="M229" s="26" t="s">
        <v>20</v>
      </c>
      <c r="N229" s="26">
        <f t="shared" ref="N229:O229" si="334">N228+1</f>
        <v>51524</v>
      </c>
      <c r="O229" s="26">
        <f t="shared" si="334"/>
        <v>52524</v>
      </c>
      <c r="P229" s="26">
        <f t="shared" si="304"/>
        <v>530800006</v>
      </c>
    </row>
    <row r="230" spans="1:16" ht="16.5" customHeight="1" x14ac:dyDescent="0.3">
      <c r="A230" s="21" t="b">
        <v>1</v>
      </c>
      <c r="B230" s="22" t="str">
        <f t="shared" si="298"/>
        <v>업적 - 결투장 50연승 달성</v>
      </c>
      <c r="C230" s="21">
        <f t="shared" si="299"/>
        <v>901641026</v>
      </c>
      <c r="D230" s="21">
        <f t="shared" si="300"/>
        <v>901641025</v>
      </c>
      <c r="E230" s="21">
        <f t="shared" si="296"/>
        <v>901641027</v>
      </c>
      <c r="F230" s="26">
        <v>0</v>
      </c>
      <c r="G230" s="21">
        <f t="shared" si="326"/>
        <v>1</v>
      </c>
      <c r="H230" s="21">
        <f t="shared" si="326"/>
        <v>6</v>
      </c>
      <c r="I230" s="21">
        <f t="shared" si="326"/>
        <v>4</v>
      </c>
      <c r="J230" s="21">
        <f t="shared" si="331"/>
        <v>50</v>
      </c>
      <c r="K230" s="21" t="str">
        <f t="shared" si="302"/>
        <v>160001002</v>
      </c>
      <c r="L230" s="21">
        <f t="shared" si="307"/>
        <v>260</v>
      </c>
      <c r="M230" s="26" t="s">
        <v>20</v>
      </c>
      <c r="N230" s="26">
        <f t="shared" ref="N230:O230" si="335">N229+1</f>
        <v>51525</v>
      </c>
      <c r="O230" s="26">
        <f t="shared" si="335"/>
        <v>52525</v>
      </c>
      <c r="P230" s="26">
        <f t="shared" si="304"/>
        <v>530800006</v>
      </c>
    </row>
    <row r="231" spans="1:16" ht="16.5" customHeight="1" x14ac:dyDescent="0.3">
      <c r="A231" s="21" t="b">
        <v>1</v>
      </c>
      <c r="B231" s="22" t="str">
        <f t="shared" ref="B231:B235" si="336">"업적 - 결투장 "&amp;J231&amp;"연승 달성"</f>
        <v>업적 - 결투장 60연승 달성</v>
      </c>
      <c r="C231" s="21">
        <f t="shared" si="299"/>
        <v>901641027</v>
      </c>
      <c r="D231" s="21">
        <f t="shared" ref="D231:D235" si="337">C230</f>
        <v>901641026</v>
      </c>
      <c r="E231" s="21">
        <f t="shared" si="296"/>
        <v>901641028</v>
      </c>
      <c r="F231" s="26">
        <v>0</v>
      </c>
      <c r="G231" s="21">
        <f t="shared" ref="G231:I231" si="338">G230</f>
        <v>1</v>
      </c>
      <c r="H231" s="21">
        <f t="shared" si="338"/>
        <v>6</v>
      </c>
      <c r="I231" s="21">
        <f t="shared" si="338"/>
        <v>4</v>
      </c>
      <c r="J231" s="26">
        <v>60</v>
      </c>
      <c r="K231" s="21" t="str">
        <f t="shared" si="302"/>
        <v>160001002</v>
      </c>
      <c r="L231" s="21">
        <f t="shared" si="307"/>
        <v>270</v>
      </c>
      <c r="M231" s="26" t="s">
        <v>20</v>
      </c>
      <c r="N231" s="26">
        <f t="shared" ref="N231:O231" si="339">N230+1</f>
        <v>51526</v>
      </c>
      <c r="O231" s="26">
        <f t="shared" si="339"/>
        <v>52526</v>
      </c>
      <c r="P231" s="26">
        <f t="shared" si="304"/>
        <v>530800006</v>
      </c>
    </row>
    <row r="232" spans="1:16" ht="16.5" customHeight="1" x14ac:dyDescent="0.3">
      <c r="A232" s="21" t="b">
        <v>1</v>
      </c>
      <c r="B232" s="22" t="str">
        <f t="shared" si="336"/>
        <v>업적 - 결투장 70연승 달성</v>
      </c>
      <c r="C232" s="21">
        <f t="shared" si="299"/>
        <v>901641028</v>
      </c>
      <c r="D232" s="21">
        <f t="shared" si="337"/>
        <v>901641027</v>
      </c>
      <c r="E232" s="21">
        <f t="shared" si="296"/>
        <v>901641029</v>
      </c>
      <c r="F232" s="26">
        <v>0</v>
      </c>
      <c r="G232" s="21">
        <f t="shared" ref="G232:I232" si="340">G231</f>
        <v>1</v>
      </c>
      <c r="H232" s="21">
        <f t="shared" si="340"/>
        <v>6</v>
      </c>
      <c r="I232" s="21">
        <f t="shared" si="340"/>
        <v>4</v>
      </c>
      <c r="J232" s="26">
        <v>70</v>
      </c>
      <c r="K232" s="21" t="str">
        <f t="shared" si="302"/>
        <v>160001002</v>
      </c>
      <c r="L232" s="21">
        <f t="shared" si="307"/>
        <v>280</v>
      </c>
      <c r="M232" s="26" t="s">
        <v>20</v>
      </c>
      <c r="N232" s="26">
        <f t="shared" ref="N232:O232" si="341">N231+1</f>
        <v>51527</v>
      </c>
      <c r="O232" s="26">
        <f t="shared" si="341"/>
        <v>52527</v>
      </c>
      <c r="P232" s="26">
        <f t="shared" si="304"/>
        <v>530800006</v>
      </c>
    </row>
    <row r="233" spans="1:16" ht="16.5" customHeight="1" x14ac:dyDescent="0.3">
      <c r="A233" s="21" t="b">
        <v>1</v>
      </c>
      <c r="B233" s="22" t="str">
        <f t="shared" si="336"/>
        <v>업적 - 결투장 80연승 달성</v>
      </c>
      <c r="C233" s="21">
        <f t="shared" si="299"/>
        <v>901641029</v>
      </c>
      <c r="D233" s="21">
        <f t="shared" si="337"/>
        <v>901641028</v>
      </c>
      <c r="E233" s="21">
        <f t="shared" si="296"/>
        <v>901641030</v>
      </c>
      <c r="F233" s="26">
        <v>0</v>
      </c>
      <c r="G233" s="21">
        <f t="shared" ref="G233:I233" si="342">G232</f>
        <v>1</v>
      </c>
      <c r="H233" s="21">
        <f t="shared" si="342"/>
        <v>6</v>
      </c>
      <c r="I233" s="21">
        <f t="shared" si="342"/>
        <v>4</v>
      </c>
      <c r="J233" s="26">
        <v>80</v>
      </c>
      <c r="K233" s="21" t="str">
        <f t="shared" si="302"/>
        <v>160001002</v>
      </c>
      <c r="L233" s="21">
        <f t="shared" si="307"/>
        <v>290</v>
      </c>
      <c r="M233" s="26" t="s">
        <v>20</v>
      </c>
      <c r="N233" s="26">
        <f t="shared" ref="N233:O233" si="343">N232+1</f>
        <v>51528</v>
      </c>
      <c r="O233" s="26">
        <f t="shared" si="343"/>
        <v>52528</v>
      </c>
      <c r="P233" s="26">
        <f t="shared" si="304"/>
        <v>530800006</v>
      </c>
    </row>
    <row r="234" spans="1:16" ht="16.5" customHeight="1" x14ac:dyDescent="0.3">
      <c r="A234" s="21" t="b">
        <v>1</v>
      </c>
      <c r="B234" s="22" t="str">
        <f t="shared" si="336"/>
        <v>업적 - 결투장 90연승 달성</v>
      </c>
      <c r="C234" s="21">
        <f t="shared" si="299"/>
        <v>901641030</v>
      </c>
      <c r="D234" s="21">
        <f t="shared" si="337"/>
        <v>901641029</v>
      </c>
      <c r="E234" s="21">
        <f t="shared" si="296"/>
        <v>901641031</v>
      </c>
      <c r="F234" s="26">
        <v>0</v>
      </c>
      <c r="G234" s="21">
        <f t="shared" ref="G234:I234" si="344">G233</f>
        <v>1</v>
      </c>
      <c r="H234" s="21">
        <f t="shared" si="344"/>
        <v>6</v>
      </c>
      <c r="I234" s="21">
        <f t="shared" si="344"/>
        <v>4</v>
      </c>
      <c r="J234" s="26">
        <v>90</v>
      </c>
      <c r="K234" s="21" t="str">
        <f t="shared" si="302"/>
        <v>160001002</v>
      </c>
      <c r="L234" s="21">
        <f t="shared" si="307"/>
        <v>300</v>
      </c>
      <c r="M234" s="26" t="s">
        <v>20</v>
      </c>
      <c r="N234" s="26">
        <f t="shared" ref="N234:O234" si="345">N233+1</f>
        <v>51529</v>
      </c>
      <c r="O234" s="26">
        <f t="shared" si="345"/>
        <v>52529</v>
      </c>
      <c r="P234" s="26">
        <f t="shared" si="304"/>
        <v>530800006</v>
      </c>
    </row>
    <row r="235" spans="1:16" ht="16.5" customHeight="1" x14ac:dyDescent="0.3">
      <c r="A235" s="21" t="b">
        <v>1</v>
      </c>
      <c r="B235" s="22" t="str">
        <f t="shared" si="336"/>
        <v>업적 - 결투장 100연승 달성</v>
      </c>
      <c r="C235" s="21">
        <f t="shared" si="299"/>
        <v>901641031</v>
      </c>
      <c r="D235" s="21">
        <f t="shared" si="337"/>
        <v>901641030</v>
      </c>
      <c r="E235" s="20">
        <v>0</v>
      </c>
      <c r="F235" s="26">
        <v>0</v>
      </c>
      <c r="G235" s="21">
        <f t="shared" ref="G235:I235" si="346">G234</f>
        <v>1</v>
      </c>
      <c r="H235" s="21">
        <f t="shared" si="346"/>
        <v>6</v>
      </c>
      <c r="I235" s="21">
        <f t="shared" si="346"/>
        <v>4</v>
      </c>
      <c r="J235" s="26">
        <v>100</v>
      </c>
      <c r="K235" s="21" t="str">
        <f t="shared" si="302"/>
        <v>160001002</v>
      </c>
      <c r="L235" s="21">
        <f t="shared" si="307"/>
        <v>310</v>
      </c>
      <c r="M235" s="26" t="s">
        <v>20</v>
      </c>
      <c r="N235" s="26">
        <f t="shared" ref="N235:O235" si="347">N234+1</f>
        <v>51530</v>
      </c>
      <c r="O235" s="26">
        <f t="shared" si="347"/>
        <v>52530</v>
      </c>
      <c r="P235" s="26">
        <f t="shared" si="304"/>
        <v>530800006</v>
      </c>
    </row>
    <row r="236" spans="1:16" ht="16.5" customHeight="1" x14ac:dyDescent="0.3">
      <c r="A236" s="18" t="b">
        <v>1</v>
      </c>
      <c r="B236" s="19" t="s">
        <v>64</v>
      </c>
      <c r="C236" s="20" t="str">
        <f>90&amp;G236&amp;H236&amp;I236&amp;1001</f>
        <v>908111001</v>
      </c>
      <c r="D236" s="20">
        <v>0</v>
      </c>
      <c r="E236" s="18">
        <f t="shared" ref="E236:E240" si="348">C237</f>
        <v>908111002</v>
      </c>
      <c r="F236" s="25">
        <v>0</v>
      </c>
      <c r="G236" s="20">
        <v>8</v>
      </c>
      <c r="H236" s="20">
        <v>1</v>
      </c>
      <c r="I236" s="20">
        <v>1</v>
      </c>
      <c r="J236" s="18">
        <v>15</v>
      </c>
      <c r="K236" s="20" t="str">
        <f>IF(M236="Gem","160001002",IF(M236="Gold","160001001"))</f>
        <v>160001002</v>
      </c>
      <c r="L236" s="18">
        <v>300</v>
      </c>
      <c r="M236" s="25" t="s">
        <v>20</v>
      </c>
      <c r="N236" s="25">
        <f t="shared" ref="N236:O236" si="349">N235+1</f>
        <v>51531</v>
      </c>
      <c r="O236" s="25">
        <f t="shared" si="349"/>
        <v>52531</v>
      </c>
      <c r="P236" s="20">
        <v>530800006</v>
      </c>
    </row>
    <row r="237" spans="1:16" ht="16.5" customHeight="1" x14ac:dyDescent="0.3">
      <c r="A237" s="18" t="b">
        <v>1</v>
      </c>
      <c r="B237" s="19" t="s">
        <v>65</v>
      </c>
      <c r="C237" s="18">
        <f t="shared" si="299"/>
        <v>908111002</v>
      </c>
      <c r="D237" s="18" t="str">
        <f t="shared" ref="D237:D241" si="350">C236</f>
        <v>908111001</v>
      </c>
      <c r="E237" s="18">
        <f t="shared" si="348"/>
        <v>908111003</v>
      </c>
      <c r="F237" s="25">
        <v>0</v>
      </c>
      <c r="G237" s="18">
        <f>G236</f>
        <v>8</v>
      </c>
      <c r="H237" s="18">
        <f t="shared" ref="H237:I241" si="351">H236</f>
        <v>1</v>
      </c>
      <c r="I237" s="18">
        <f t="shared" si="351"/>
        <v>1</v>
      </c>
      <c r="J237" s="18">
        <v>12</v>
      </c>
      <c r="K237" s="18" t="str">
        <f t="shared" ref="K237:K241" si="352">K236</f>
        <v>160001002</v>
      </c>
      <c r="L237" s="18">
        <v>500</v>
      </c>
      <c r="M237" s="25" t="s">
        <v>20</v>
      </c>
      <c r="N237" s="25">
        <f t="shared" ref="N237:O237" si="353">N236+1</f>
        <v>51532</v>
      </c>
      <c r="O237" s="25">
        <f t="shared" si="353"/>
        <v>52532</v>
      </c>
      <c r="P237" s="25">
        <f t="shared" ref="P237:P241" si="354">P236</f>
        <v>530800006</v>
      </c>
    </row>
    <row r="238" spans="1:16" ht="16.5" customHeight="1" x14ac:dyDescent="0.3">
      <c r="A238" s="18" t="b">
        <v>1</v>
      </c>
      <c r="B238" s="19" t="s">
        <v>66</v>
      </c>
      <c r="C238" s="18">
        <f t="shared" si="299"/>
        <v>908111003</v>
      </c>
      <c r="D238" s="18">
        <f t="shared" si="350"/>
        <v>908111002</v>
      </c>
      <c r="E238" s="18">
        <f t="shared" si="348"/>
        <v>908111004</v>
      </c>
      <c r="F238" s="25">
        <v>0</v>
      </c>
      <c r="G238" s="18">
        <f t="shared" ref="G238:G241" si="355">G237</f>
        <v>8</v>
      </c>
      <c r="H238" s="18">
        <f t="shared" si="351"/>
        <v>1</v>
      </c>
      <c r="I238" s="18">
        <f t="shared" si="351"/>
        <v>1</v>
      </c>
      <c r="J238" s="18">
        <v>9</v>
      </c>
      <c r="K238" s="18" t="str">
        <f t="shared" si="352"/>
        <v>160001002</v>
      </c>
      <c r="L238" s="18">
        <f t="shared" ref="L238" si="356">INT(L237+L237*100%)</f>
        <v>1000</v>
      </c>
      <c r="M238" s="25" t="s">
        <v>20</v>
      </c>
      <c r="N238" s="25">
        <f t="shared" ref="N238:O238" si="357">N237+1</f>
        <v>51533</v>
      </c>
      <c r="O238" s="25">
        <f t="shared" si="357"/>
        <v>52533</v>
      </c>
      <c r="P238" s="25">
        <f t="shared" si="354"/>
        <v>530800006</v>
      </c>
    </row>
    <row r="239" spans="1:16" ht="16.5" customHeight="1" x14ac:dyDescent="0.3">
      <c r="A239" s="18" t="b">
        <v>1</v>
      </c>
      <c r="B239" s="19" t="s">
        <v>67</v>
      </c>
      <c r="C239" s="18">
        <f t="shared" si="299"/>
        <v>908111004</v>
      </c>
      <c r="D239" s="18">
        <f t="shared" si="350"/>
        <v>908111003</v>
      </c>
      <c r="E239" s="18">
        <f t="shared" si="348"/>
        <v>908111005</v>
      </c>
      <c r="F239" s="25">
        <v>0</v>
      </c>
      <c r="G239" s="18">
        <f t="shared" si="355"/>
        <v>8</v>
      </c>
      <c r="H239" s="18">
        <f t="shared" si="351"/>
        <v>1</v>
      </c>
      <c r="I239" s="18">
        <f t="shared" si="351"/>
        <v>1</v>
      </c>
      <c r="J239" s="18">
        <v>6</v>
      </c>
      <c r="K239" s="18" t="str">
        <f t="shared" si="352"/>
        <v>160001002</v>
      </c>
      <c r="L239" s="18">
        <v>1500</v>
      </c>
      <c r="M239" s="25" t="s">
        <v>20</v>
      </c>
      <c r="N239" s="25">
        <f t="shared" ref="N239:O239" si="358">N238+1</f>
        <v>51534</v>
      </c>
      <c r="O239" s="25">
        <f t="shared" si="358"/>
        <v>52534</v>
      </c>
      <c r="P239" s="25">
        <f t="shared" si="354"/>
        <v>530800006</v>
      </c>
    </row>
    <row r="240" spans="1:16" ht="16.5" customHeight="1" x14ac:dyDescent="0.3">
      <c r="A240" s="18" t="b">
        <v>1</v>
      </c>
      <c r="B240" s="19" t="s">
        <v>68</v>
      </c>
      <c r="C240" s="18">
        <f t="shared" si="299"/>
        <v>908111005</v>
      </c>
      <c r="D240" s="18">
        <f t="shared" si="350"/>
        <v>908111004</v>
      </c>
      <c r="E240" s="18">
        <f t="shared" si="348"/>
        <v>908111006</v>
      </c>
      <c r="F240" s="25">
        <v>0</v>
      </c>
      <c r="G240" s="18">
        <f t="shared" si="355"/>
        <v>8</v>
      </c>
      <c r="H240" s="18">
        <f t="shared" si="351"/>
        <v>1</v>
      </c>
      <c r="I240" s="18">
        <f t="shared" si="351"/>
        <v>1</v>
      </c>
      <c r="J240" s="18">
        <v>3</v>
      </c>
      <c r="K240" s="18" t="str">
        <f t="shared" si="352"/>
        <v>160001002</v>
      </c>
      <c r="L240" s="18">
        <v>2000</v>
      </c>
      <c r="M240" s="25" t="s">
        <v>20</v>
      </c>
      <c r="N240" s="25">
        <f t="shared" ref="N240:O240" si="359">N239+1</f>
        <v>51535</v>
      </c>
      <c r="O240" s="25">
        <f t="shared" si="359"/>
        <v>52535</v>
      </c>
      <c r="P240" s="25">
        <f t="shared" si="354"/>
        <v>530800006</v>
      </c>
    </row>
    <row r="241" spans="1:16" ht="16.5" customHeight="1" x14ac:dyDescent="0.3">
      <c r="A241" s="18" t="b">
        <v>1</v>
      </c>
      <c r="B241" s="19" t="s">
        <v>69</v>
      </c>
      <c r="C241" s="18">
        <f t="shared" si="299"/>
        <v>908111006</v>
      </c>
      <c r="D241" s="18">
        <f t="shared" si="350"/>
        <v>908111005</v>
      </c>
      <c r="E241" s="20">
        <v>0</v>
      </c>
      <c r="F241" s="25">
        <v>0</v>
      </c>
      <c r="G241" s="18">
        <f t="shared" si="355"/>
        <v>8</v>
      </c>
      <c r="H241" s="18">
        <f t="shared" si="351"/>
        <v>1</v>
      </c>
      <c r="I241" s="18">
        <f t="shared" si="351"/>
        <v>1</v>
      </c>
      <c r="J241" s="18">
        <v>1</v>
      </c>
      <c r="K241" s="18" t="str">
        <f t="shared" si="352"/>
        <v>160001002</v>
      </c>
      <c r="L241" s="18">
        <v>3000</v>
      </c>
      <c r="M241" s="25" t="s">
        <v>20</v>
      </c>
      <c r="N241" s="25">
        <f t="shared" ref="N241:O241" si="360">N240+1</f>
        <v>51536</v>
      </c>
      <c r="O241" s="25">
        <f t="shared" si="360"/>
        <v>52536</v>
      </c>
      <c r="P241" s="25">
        <f t="shared" si="354"/>
        <v>530800006</v>
      </c>
    </row>
    <row r="242" spans="1:16" ht="16.5" customHeight="1" x14ac:dyDescent="0.3">
      <c r="A242" s="21" t="b">
        <v>1</v>
      </c>
      <c r="B242" s="22" t="str">
        <f>"업적 - 길드전 참가 누적 횟수 " &amp; J242 &amp; "회"</f>
        <v>업적 - 길드전 참가 누적 횟수 1회</v>
      </c>
      <c r="C242" s="20" t="str">
        <f>90&amp;G242&amp;H242&amp;I242&amp;1001</f>
        <v>901721001</v>
      </c>
      <c r="D242" s="20">
        <v>0</v>
      </c>
      <c r="E242" s="21">
        <f t="shared" ref="E242:E268" si="361">C243</f>
        <v>901721002</v>
      </c>
      <c r="F242" s="26">
        <v>0</v>
      </c>
      <c r="G242" s="20">
        <v>1</v>
      </c>
      <c r="H242" s="20">
        <v>7</v>
      </c>
      <c r="I242" s="20">
        <v>2</v>
      </c>
      <c r="J242" s="21">
        <v>1</v>
      </c>
      <c r="K242" s="20" t="str">
        <f>IF(M242="Gem","160001002",IF(M242="Gold","160001001"))</f>
        <v>160001001</v>
      </c>
      <c r="L242" s="20">
        <v>5000</v>
      </c>
      <c r="M242" s="26" t="s">
        <v>102</v>
      </c>
      <c r="N242" s="26">
        <f t="shared" ref="N242:O242" si="362">N241+1</f>
        <v>51537</v>
      </c>
      <c r="O242" s="26">
        <f t="shared" si="362"/>
        <v>52537</v>
      </c>
      <c r="P242" s="20">
        <v>530800007</v>
      </c>
    </row>
    <row r="243" spans="1:16" ht="16.5" customHeight="1" x14ac:dyDescent="0.3">
      <c r="A243" s="21" t="b">
        <v>1</v>
      </c>
      <c r="B243" s="22" t="str">
        <f t="shared" ref="B243:B255" si="363">"업적 - 길드전 참가 누적 횟수 " &amp; J243 &amp; "회"</f>
        <v>업적 - 길드전 참가 누적 횟수 10회</v>
      </c>
      <c r="C243" s="21">
        <f t="shared" ref="C243:C255" si="364">C242+1</f>
        <v>901721002</v>
      </c>
      <c r="D243" s="21" t="str">
        <f t="shared" ref="D243:D269" si="365">C242</f>
        <v>901721001</v>
      </c>
      <c r="E243" s="21">
        <f t="shared" si="361"/>
        <v>901721003</v>
      </c>
      <c r="F243" s="26">
        <v>0</v>
      </c>
      <c r="G243" s="21">
        <f>G242</f>
        <v>1</v>
      </c>
      <c r="H243" s="21">
        <f t="shared" ref="H243:I255" si="366">H242</f>
        <v>7</v>
      </c>
      <c r="I243" s="21">
        <f t="shared" si="366"/>
        <v>2</v>
      </c>
      <c r="J243" s="21">
        <v>10</v>
      </c>
      <c r="K243" s="21" t="str">
        <f t="shared" ref="K243:K255" si="367">K242</f>
        <v>160001001</v>
      </c>
      <c r="L243" s="21">
        <f>INT(L242+L$242*100%)</f>
        <v>10000</v>
      </c>
      <c r="M243" s="26" t="s">
        <v>102</v>
      </c>
      <c r="N243" s="26">
        <f t="shared" ref="N243:O243" si="368">N242+1</f>
        <v>51538</v>
      </c>
      <c r="O243" s="26">
        <f t="shared" si="368"/>
        <v>52538</v>
      </c>
      <c r="P243" s="26">
        <f t="shared" ref="P243:P255" si="369">P242</f>
        <v>530800007</v>
      </c>
    </row>
    <row r="244" spans="1:16" ht="16.5" customHeight="1" x14ac:dyDescent="0.3">
      <c r="A244" s="21" t="b">
        <v>1</v>
      </c>
      <c r="B244" s="22" t="str">
        <f t="shared" si="363"/>
        <v>업적 - 길드전 참가 누적 횟수 20회</v>
      </c>
      <c r="C244" s="21">
        <f t="shared" si="364"/>
        <v>901721003</v>
      </c>
      <c r="D244" s="21">
        <f t="shared" si="365"/>
        <v>901721002</v>
      </c>
      <c r="E244" s="21">
        <f t="shared" si="361"/>
        <v>901721004</v>
      </c>
      <c r="F244" s="26">
        <v>0</v>
      </c>
      <c r="G244" s="21">
        <f t="shared" ref="G244:G255" si="370">G243</f>
        <v>1</v>
      </c>
      <c r="H244" s="21">
        <f t="shared" si="366"/>
        <v>7</v>
      </c>
      <c r="I244" s="21">
        <f t="shared" si="366"/>
        <v>2</v>
      </c>
      <c r="J244" s="21">
        <v>20</v>
      </c>
      <c r="K244" s="21" t="str">
        <f t="shared" si="367"/>
        <v>160001001</v>
      </c>
      <c r="L244" s="21">
        <f t="shared" ref="L244:L245" si="371">INT(L243+L$242*100%)</f>
        <v>15000</v>
      </c>
      <c r="M244" s="26" t="s">
        <v>102</v>
      </c>
      <c r="N244" s="26">
        <f t="shared" ref="N244:O244" si="372">N243+1</f>
        <v>51539</v>
      </c>
      <c r="O244" s="26">
        <f t="shared" si="372"/>
        <v>52539</v>
      </c>
      <c r="P244" s="26">
        <f t="shared" si="369"/>
        <v>530800007</v>
      </c>
    </row>
    <row r="245" spans="1:16" ht="16.5" customHeight="1" x14ac:dyDescent="0.3">
      <c r="A245" s="21" t="b">
        <v>1</v>
      </c>
      <c r="B245" s="22" t="str">
        <f t="shared" si="363"/>
        <v>업적 - 길드전 참가 누적 횟수 30회</v>
      </c>
      <c r="C245" s="21">
        <f t="shared" si="364"/>
        <v>901721004</v>
      </c>
      <c r="D245" s="21">
        <f t="shared" si="365"/>
        <v>901721003</v>
      </c>
      <c r="E245" s="21">
        <f t="shared" si="361"/>
        <v>901721005</v>
      </c>
      <c r="F245" s="26">
        <v>0</v>
      </c>
      <c r="G245" s="21">
        <f t="shared" si="370"/>
        <v>1</v>
      </c>
      <c r="H245" s="21">
        <f t="shared" si="366"/>
        <v>7</v>
      </c>
      <c r="I245" s="21">
        <f t="shared" si="366"/>
        <v>2</v>
      </c>
      <c r="J245" s="21">
        <v>30</v>
      </c>
      <c r="K245" s="21" t="str">
        <f t="shared" si="367"/>
        <v>160001001</v>
      </c>
      <c r="L245" s="21">
        <f t="shared" si="371"/>
        <v>20000</v>
      </c>
      <c r="M245" s="26" t="s">
        <v>102</v>
      </c>
      <c r="N245" s="26">
        <f t="shared" ref="N245:O245" si="373">N244+1</f>
        <v>51540</v>
      </c>
      <c r="O245" s="26">
        <f t="shared" si="373"/>
        <v>52540</v>
      </c>
      <c r="P245" s="26">
        <f t="shared" si="369"/>
        <v>530800007</v>
      </c>
    </row>
    <row r="246" spans="1:16" ht="16.5" customHeight="1" x14ac:dyDescent="0.3">
      <c r="A246" s="21" t="b">
        <v>1</v>
      </c>
      <c r="B246" s="22" t="str">
        <f t="shared" si="363"/>
        <v>업적 - 길드전 참가 누적 횟수 50회</v>
      </c>
      <c r="C246" s="21">
        <f t="shared" si="364"/>
        <v>901721005</v>
      </c>
      <c r="D246" s="21">
        <f t="shared" si="365"/>
        <v>901721004</v>
      </c>
      <c r="E246" s="21">
        <f t="shared" si="361"/>
        <v>901721006</v>
      </c>
      <c r="F246" s="26">
        <v>0</v>
      </c>
      <c r="G246" s="21">
        <f t="shared" si="370"/>
        <v>1</v>
      </c>
      <c r="H246" s="21">
        <f t="shared" si="366"/>
        <v>7</v>
      </c>
      <c r="I246" s="21">
        <f t="shared" si="366"/>
        <v>2</v>
      </c>
      <c r="J246" s="21">
        <v>50</v>
      </c>
      <c r="K246" s="21" t="str">
        <f t="shared" si="367"/>
        <v>160001001</v>
      </c>
      <c r="L246" s="20">
        <f>INT(L245+L$243*100%)</f>
        <v>30000</v>
      </c>
      <c r="M246" s="26" t="s">
        <v>102</v>
      </c>
      <c r="N246" s="26">
        <f t="shared" ref="N246:O246" si="374">N245+1</f>
        <v>51541</v>
      </c>
      <c r="O246" s="26">
        <f t="shared" si="374"/>
        <v>52541</v>
      </c>
      <c r="P246" s="26">
        <f t="shared" si="369"/>
        <v>530800007</v>
      </c>
    </row>
    <row r="247" spans="1:16" ht="16.5" customHeight="1" x14ac:dyDescent="0.3">
      <c r="A247" s="21" t="b">
        <v>1</v>
      </c>
      <c r="B247" s="22" t="str">
        <f t="shared" si="363"/>
        <v>업적 - 길드전 참가 누적 횟수 100회</v>
      </c>
      <c r="C247" s="21">
        <f t="shared" si="364"/>
        <v>901721006</v>
      </c>
      <c r="D247" s="21">
        <f t="shared" si="365"/>
        <v>901721005</v>
      </c>
      <c r="E247" s="21">
        <f t="shared" si="361"/>
        <v>901721007</v>
      </c>
      <c r="F247" s="26">
        <v>0</v>
      </c>
      <c r="G247" s="21">
        <f t="shared" si="370"/>
        <v>1</v>
      </c>
      <c r="H247" s="21">
        <f t="shared" si="366"/>
        <v>7</v>
      </c>
      <c r="I247" s="21">
        <f t="shared" si="366"/>
        <v>2</v>
      </c>
      <c r="J247" s="21">
        <v>100</v>
      </c>
      <c r="K247" s="21" t="str">
        <f t="shared" si="367"/>
        <v>160001001</v>
      </c>
      <c r="L247" s="26">
        <f>INT(L246+L$243*100%)</f>
        <v>40000</v>
      </c>
      <c r="M247" s="26" t="s">
        <v>102</v>
      </c>
      <c r="N247" s="26">
        <f t="shared" ref="N247:O247" si="375">N246+1</f>
        <v>51542</v>
      </c>
      <c r="O247" s="26">
        <f t="shared" si="375"/>
        <v>52542</v>
      </c>
      <c r="P247" s="26">
        <f t="shared" si="369"/>
        <v>530800007</v>
      </c>
    </row>
    <row r="248" spans="1:16" ht="16.5" customHeight="1" x14ac:dyDescent="0.3">
      <c r="A248" s="21" t="b">
        <v>1</v>
      </c>
      <c r="B248" s="22" t="str">
        <f t="shared" si="363"/>
        <v>업적 - 길드전 참가 누적 횟수 150회</v>
      </c>
      <c r="C248" s="21">
        <f t="shared" si="364"/>
        <v>901721007</v>
      </c>
      <c r="D248" s="21">
        <f t="shared" si="365"/>
        <v>901721006</v>
      </c>
      <c r="E248" s="21">
        <f t="shared" si="361"/>
        <v>901721008</v>
      </c>
      <c r="F248" s="26">
        <v>0</v>
      </c>
      <c r="G248" s="21">
        <f t="shared" si="370"/>
        <v>1</v>
      </c>
      <c r="H248" s="21">
        <f t="shared" si="366"/>
        <v>7</v>
      </c>
      <c r="I248" s="21">
        <f t="shared" si="366"/>
        <v>2</v>
      </c>
      <c r="J248" s="21">
        <f>J247+50</f>
        <v>150</v>
      </c>
      <c r="K248" s="21" t="str">
        <f t="shared" si="367"/>
        <v>160001001</v>
      </c>
      <c r="L248" s="26">
        <f t="shared" ref="L248" si="376">INT(L247+L$243*100%)</f>
        <v>50000</v>
      </c>
      <c r="M248" s="26" t="s">
        <v>102</v>
      </c>
      <c r="N248" s="26">
        <f t="shared" ref="N248:O248" si="377">N247+1</f>
        <v>51543</v>
      </c>
      <c r="O248" s="26">
        <f t="shared" si="377"/>
        <v>52543</v>
      </c>
      <c r="P248" s="26">
        <f t="shared" si="369"/>
        <v>530800007</v>
      </c>
    </row>
    <row r="249" spans="1:16" ht="16.5" customHeight="1" x14ac:dyDescent="0.3">
      <c r="A249" s="21" t="b">
        <v>1</v>
      </c>
      <c r="B249" s="22" t="str">
        <f t="shared" si="363"/>
        <v>업적 - 길드전 참가 누적 횟수 200회</v>
      </c>
      <c r="C249" s="21">
        <f t="shared" si="364"/>
        <v>901721008</v>
      </c>
      <c r="D249" s="21">
        <f t="shared" si="365"/>
        <v>901721007</v>
      </c>
      <c r="E249" s="21">
        <f t="shared" si="361"/>
        <v>901721009</v>
      </c>
      <c r="F249" s="26">
        <v>0</v>
      </c>
      <c r="G249" s="21">
        <f t="shared" si="370"/>
        <v>1</v>
      </c>
      <c r="H249" s="21">
        <f t="shared" si="366"/>
        <v>7</v>
      </c>
      <c r="I249" s="21">
        <f t="shared" si="366"/>
        <v>2</v>
      </c>
      <c r="J249" s="21">
        <f t="shared" ref="J249:J255" si="378">J248+50</f>
        <v>200</v>
      </c>
      <c r="K249" s="21" t="str">
        <f t="shared" si="367"/>
        <v>160001001</v>
      </c>
      <c r="L249" s="20">
        <f>INT(L248+L$248*50%)</f>
        <v>75000</v>
      </c>
      <c r="M249" s="26" t="s">
        <v>102</v>
      </c>
      <c r="N249" s="26">
        <f t="shared" ref="N249:O249" si="379">N248+1</f>
        <v>51544</v>
      </c>
      <c r="O249" s="26">
        <f t="shared" si="379"/>
        <v>52544</v>
      </c>
      <c r="P249" s="26">
        <f t="shared" si="369"/>
        <v>530800007</v>
      </c>
    </row>
    <row r="250" spans="1:16" ht="16.5" customHeight="1" x14ac:dyDescent="0.3">
      <c r="A250" s="21" t="b">
        <v>1</v>
      </c>
      <c r="B250" s="22" t="str">
        <f t="shared" si="363"/>
        <v>업적 - 길드전 참가 누적 횟수 250회</v>
      </c>
      <c r="C250" s="21">
        <f t="shared" si="364"/>
        <v>901721009</v>
      </c>
      <c r="D250" s="21">
        <f t="shared" si="365"/>
        <v>901721008</v>
      </c>
      <c r="E250" s="21">
        <f t="shared" si="361"/>
        <v>901721010</v>
      </c>
      <c r="F250" s="26">
        <v>0</v>
      </c>
      <c r="G250" s="21">
        <f t="shared" si="370"/>
        <v>1</v>
      </c>
      <c r="H250" s="21">
        <f t="shared" si="366"/>
        <v>7</v>
      </c>
      <c r="I250" s="21">
        <f t="shared" si="366"/>
        <v>2</v>
      </c>
      <c r="J250" s="21">
        <f t="shared" si="378"/>
        <v>250</v>
      </c>
      <c r="K250" s="21" t="str">
        <f t="shared" si="367"/>
        <v>160001001</v>
      </c>
      <c r="L250" s="26">
        <f>INT(L249+L$248*50%)</f>
        <v>100000</v>
      </c>
      <c r="M250" s="26" t="s">
        <v>102</v>
      </c>
      <c r="N250" s="26">
        <f t="shared" ref="N250:O250" si="380">N249+1</f>
        <v>51545</v>
      </c>
      <c r="O250" s="26">
        <f t="shared" si="380"/>
        <v>52545</v>
      </c>
      <c r="P250" s="26">
        <f t="shared" si="369"/>
        <v>530800007</v>
      </c>
    </row>
    <row r="251" spans="1:16" ht="16.5" customHeight="1" x14ac:dyDescent="0.3">
      <c r="A251" s="21" t="b">
        <v>1</v>
      </c>
      <c r="B251" s="22" t="str">
        <f t="shared" si="363"/>
        <v>업적 - 길드전 참가 누적 횟수 300회</v>
      </c>
      <c r="C251" s="21">
        <f t="shared" si="364"/>
        <v>901721010</v>
      </c>
      <c r="D251" s="21">
        <f t="shared" si="365"/>
        <v>901721009</v>
      </c>
      <c r="E251" s="21">
        <f t="shared" si="361"/>
        <v>901721011</v>
      </c>
      <c r="F251" s="26">
        <v>0</v>
      </c>
      <c r="G251" s="21">
        <f t="shared" si="370"/>
        <v>1</v>
      </c>
      <c r="H251" s="21">
        <f t="shared" si="366"/>
        <v>7</v>
      </c>
      <c r="I251" s="21">
        <f t="shared" si="366"/>
        <v>2</v>
      </c>
      <c r="J251" s="21">
        <f t="shared" si="378"/>
        <v>300</v>
      </c>
      <c r="K251" s="21" t="str">
        <f t="shared" si="367"/>
        <v>160001001</v>
      </c>
      <c r="L251" s="26">
        <f t="shared" ref="L251:L252" si="381">INT(L250+L$248*50%)</f>
        <v>125000</v>
      </c>
      <c r="M251" s="26" t="s">
        <v>102</v>
      </c>
      <c r="N251" s="26">
        <f t="shared" ref="N251:O251" si="382">N250+1</f>
        <v>51546</v>
      </c>
      <c r="O251" s="26">
        <f t="shared" si="382"/>
        <v>52546</v>
      </c>
      <c r="P251" s="26">
        <f t="shared" si="369"/>
        <v>530800007</v>
      </c>
    </row>
    <row r="252" spans="1:16" ht="16.5" customHeight="1" x14ac:dyDescent="0.3">
      <c r="A252" s="21" t="b">
        <v>1</v>
      </c>
      <c r="B252" s="22" t="str">
        <f t="shared" si="363"/>
        <v>업적 - 길드전 참가 누적 횟수 350회</v>
      </c>
      <c r="C252" s="21">
        <f t="shared" si="364"/>
        <v>901721011</v>
      </c>
      <c r="D252" s="21">
        <f t="shared" si="365"/>
        <v>901721010</v>
      </c>
      <c r="E252" s="21">
        <f t="shared" si="361"/>
        <v>901721012</v>
      </c>
      <c r="F252" s="26">
        <v>0</v>
      </c>
      <c r="G252" s="21">
        <f t="shared" si="370"/>
        <v>1</v>
      </c>
      <c r="H252" s="21">
        <f t="shared" si="366"/>
        <v>7</v>
      </c>
      <c r="I252" s="21">
        <f t="shared" si="366"/>
        <v>2</v>
      </c>
      <c r="J252" s="21">
        <f t="shared" si="378"/>
        <v>350</v>
      </c>
      <c r="K252" s="21" t="str">
        <f t="shared" si="367"/>
        <v>160001001</v>
      </c>
      <c r="L252" s="26">
        <f t="shared" si="381"/>
        <v>150000</v>
      </c>
      <c r="M252" s="26" t="s">
        <v>102</v>
      </c>
      <c r="N252" s="26">
        <f t="shared" ref="N252:O252" si="383">N251+1</f>
        <v>51547</v>
      </c>
      <c r="O252" s="26">
        <f t="shared" si="383"/>
        <v>52547</v>
      </c>
      <c r="P252" s="26">
        <f t="shared" si="369"/>
        <v>530800007</v>
      </c>
    </row>
    <row r="253" spans="1:16" ht="16.5" customHeight="1" x14ac:dyDescent="0.3">
      <c r="A253" s="21" t="b">
        <v>1</v>
      </c>
      <c r="B253" s="22" t="str">
        <f t="shared" si="363"/>
        <v>업적 - 길드전 참가 누적 횟수 400회</v>
      </c>
      <c r="C253" s="21">
        <f t="shared" si="364"/>
        <v>901721012</v>
      </c>
      <c r="D253" s="21">
        <f t="shared" si="365"/>
        <v>901721011</v>
      </c>
      <c r="E253" s="21">
        <f t="shared" si="361"/>
        <v>901721013</v>
      </c>
      <c r="F253" s="26">
        <v>0</v>
      </c>
      <c r="G253" s="21">
        <f t="shared" si="370"/>
        <v>1</v>
      </c>
      <c r="H253" s="21">
        <f t="shared" si="366"/>
        <v>7</v>
      </c>
      <c r="I253" s="21">
        <f t="shared" si="366"/>
        <v>2</v>
      </c>
      <c r="J253" s="21">
        <f t="shared" si="378"/>
        <v>400</v>
      </c>
      <c r="K253" s="21" t="str">
        <f t="shared" si="367"/>
        <v>160001001</v>
      </c>
      <c r="L253" s="20">
        <f>INT(L252+L$250*50%)</f>
        <v>200000</v>
      </c>
      <c r="M253" s="26" t="s">
        <v>102</v>
      </c>
      <c r="N253" s="26">
        <f t="shared" ref="N253:O253" si="384">N252+1</f>
        <v>51548</v>
      </c>
      <c r="O253" s="26">
        <f t="shared" si="384"/>
        <v>52548</v>
      </c>
      <c r="P253" s="26">
        <f t="shared" si="369"/>
        <v>530800007</v>
      </c>
    </row>
    <row r="254" spans="1:16" ht="16.5" customHeight="1" x14ac:dyDescent="0.3">
      <c r="A254" s="21" t="b">
        <v>1</v>
      </c>
      <c r="B254" s="22" t="str">
        <f t="shared" si="363"/>
        <v>업적 - 길드전 참가 누적 횟수 450회</v>
      </c>
      <c r="C254" s="21">
        <f t="shared" si="364"/>
        <v>901721013</v>
      </c>
      <c r="D254" s="21">
        <f t="shared" si="365"/>
        <v>901721012</v>
      </c>
      <c r="E254" s="21">
        <f t="shared" si="361"/>
        <v>901721014</v>
      </c>
      <c r="F254" s="26">
        <v>0</v>
      </c>
      <c r="G254" s="21">
        <f t="shared" si="370"/>
        <v>1</v>
      </c>
      <c r="H254" s="21">
        <f t="shared" si="366"/>
        <v>7</v>
      </c>
      <c r="I254" s="21">
        <f t="shared" si="366"/>
        <v>2</v>
      </c>
      <c r="J254" s="21">
        <f t="shared" si="378"/>
        <v>450</v>
      </c>
      <c r="K254" s="21" t="str">
        <f t="shared" si="367"/>
        <v>160001001</v>
      </c>
      <c r="L254" s="20">
        <f t="shared" ref="L254:L255" si="385">INT(L253+L$250*100%)</f>
        <v>300000</v>
      </c>
      <c r="M254" s="26" t="s">
        <v>102</v>
      </c>
      <c r="N254" s="26">
        <f t="shared" ref="N254:O254" si="386">N253+1</f>
        <v>51549</v>
      </c>
      <c r="O254" s="26">
        <f t="shared" si="386"/>
        <v>52549</v>
      </c>
      <c r="P254" s="26">
        <f t="shared" si="369"/>
        <v>530800007</v>
      </c>
    </row>
    <row r="255" spans="1:16" ht="16.5" customHeight="1" x14ac:dyDescent="0.3">
      <c r="A255" s="21" t="b">
        <v>1</v>
      </c>
      <c r="B255" s="22" t="str">
        <f t="shared" si="363"/>
        <v>업적 - 길드전 참가 누적 횟수 500회</v>
      </c>
      <c r="C255" s="21">
        <f t="shared" si="364"/>
        <v>901721014</v>
      </c>
      <c r="D255" s="21">
        <f t="shared" si="365"/>
        <v>901721013</v>
      </c>
      <c r="E255" s="20">
        <v>0</v>
      </c>
      <c r="F255" s="26">
        <v>0</v>
      </c>
      <c r="G255" s="21">
        <f t="shared" si="370"/>
        <v>1</v>
      </c>
      <c r="H255" s="21">
        <f t="shared" si="366"/>
        <v>7</v>
      </c>
      <c r="I255" s="21">
        <f t="shared" si="366"/>
        <v>2</v>
      </c>
      <c r="J255" s="21">
        <f t="shared" si="378"/>
        <v>500</v>
      </c>
      <c r="K255" s="21" t="str">
        <f t="shared" si="367"/>
        <v>160001001</v>
      </c>
      <c r="L255" s="26">
        <f t="shared" si="385"/>
        <v>400000</v>
      </c>
      <c r="M255" s="26" t="s">
        <v>102</v>
      </c>
      <c r="N255" s="26">
        <f t="shared" ref="N255:O255" si="387">N254+1</f>
        <v>51550</v>
      </c>
      <c r="O255" s="26">
        <f t="shared" si="387"/>
        <v>52550</v>
      </c>
      <c r="P255" s="26">
        <f t="shared" si="369"/>
        <v>530800007</v>
      </c>
    </row>
    <row r="256" spans="1:16" ht="16.5" customHeight="1" x14ac:dyDescent="0.3">
      <c r="A256" s="18" t="b">
        <v>1</v>
      </c>
      <c r="B256" s="19" t="str">
        <f>"업적 - 길드전 승리 누적 횟수 " &amp; J256 &amp; "회"</f>
        <v>업적 - 길드전 승리 누적 횟수 1회</v>
      </c>
      <c r="C256" s="20" t="str">
        <f>90&amp;G256&amp;H256&amp;I256&amp;1001</f>
        <v>901731001</v>
      </c>
      <c r="D256" s="20">
        <v>0</v>
      </c>
      <c r="E256" s="18">
        <f t="shared" si="361"/>
        <v>901731002</v>
      </c>
      <c r="F256" s="25">
        <v>0</v>
      </c>
      <c r="G256" s="20">
        <v>1</v>
      </c>
      <c r="H256" s="20">
        <v>7</v>
      </c>
      <c r="I256" s="20">
        <v>3</v>
      </c>
      <c r="J256" s="18">
        <v>1</v>
      </c>
      <c r="K256" s="20" t="str">
        <f>IF(M256="Gem","160001002",IF(M256="Gold","160001001"))</f>
        <v>160001002</v>
      </c>
      <c r="L256" s="20">
        <v>30</v>
      </c>
      <c r="M256" s="25" t="s">
        <v>20</v>
      </c>
      <c r="N256" s="25">
        <f t="shared" ref="N256:O256" si="388">N255+1</f>
        <v>51551</v>
      </c>
      <c r="O256" s="25">
        <f t="shared" si="388"/>
        <v>52551</v>
      </c>
      <c r="P256" s="20">
        <v>530800007</v>
      </c>
    </row>
    <row r="257" spans="1:16" ht="16.5" customHeight="1" x14ac:dyDescent="0.3">
      <c r="A257" s="18" t="b">
        <v>1</v>
      </c>
      <c r="B257" s="19" t="str">
        <f t="shared" ref="B257:B269" si="389">"업적 - 길드전 승리 누적 횟수 " &amp; J257 &amp; "회"</f>
        <v>업적 - 길드전 승리 누적 횟수 10회</v>
      </c>
      <c r="C257" s="18">
        <f t="shared" ref="C257:C269" si="390">C256+1</f>
        <v>901731002</v>
      </c>
      <c r="D257" s="18" t="str">
        <f t="shared" si="365"/>
        <v>901731001</v>
      </c>
      <c r="E257" s="18">
        <f t="shared" si="361"/>
        <v>901731003</v>
      </c>
      <c r="F257" s="25">
        <v>0</v>
      </c>
      <c r="G257" s="18">
        <f>G256</f>
        <v>1</v>
      </c>
      <c r="H257" s="18">
        <f t="shared" ref="H257:I269" si="391">H256</f>
        <v>7</v>
      </c>
      <c r="I257" s="18">
        <f t="shared" si="391"/>
        <v>3</v>
      </c>
      <c r="J257" s="18">
        <v>10</v>
      </c>
      <c r="K257" s="18" t="str">
        <f t="shared" ref="K257:K269" si="392">K256</f>
        <v>160001002</v>
      </c>
      <c r="L257" s="18">
        <f>INT(L256+L$256*100%)</f>
        <v>60</v>
      </c>
      <c r="M257" s="25" t="s">
        <v>20</v>
      </c>
      <c r="N257" s="25">
        <f t="shared" ref="N257:O257" si="393">N256+1</f>
        <v>51552</v>
      </c>
      <c r="O257" s="25">
        <f t="shared" si="393"/>
        <v>52552</v>
      </c>
      <c r="P257" s="25">
        <f t="shared" ref="P257:P269" si="394">P256</f>
        <v>530800007</v>
      </c>
    </row>
    <row r="258" spans="1:16" ht="16.5" customHeight="1" x14ac:dyDescent="0.3">
      <c r="A258" s="18" t="b">
        <v>1</v>
      </c>
      <c r="B258" s="19" t="str">
        <f t="shared" si="389"/>
        <v>업적 - 길드전 승리 누적 횟수 20회</v>
      </c>
      <c r="C258" s="18">
        <f t="shared" si="390"/>
        <v>901731003</v>
      </c>
      <c r="D258" s="18">
        <f t="shared" si="365"/>
        <v>901731002</v>
      </c>
      <c r="E258" s="18">
        <f t="shared" si="361"/>
        <v>901731004</v>
      </c>
      <c r="F258" s="25">
        <v>0</v>
      </c>
      <c r="G258" s="18">
        <f t="shared" ref="G258:G269" si="395">G257</f>
        <v>1</v>
      </c>
      <c r="H258" s="18">
        <f t="shared" si="391"/>
        <v>7</v>
      </c>
      <c r="I258" s="18">
        <f t="shared" si="391"/>
        <v>3</v>
      </c>
      <c r="J258" s="18">
        <v>20</v>
      </c>
      <c r="K258" s="18" t="str">
        <f t="shared" si="392"/>
        <v>160001002</v>
      </c>
      <c r="L258" s="18">
        <f t="shared" ref="L258:L260" si="396">INT(L257+L$256*100%)</f>
        <v>90</v>
      </c>
      <c r="M258" s="25" t="s">
        <v>20</v>
      </c>
      <c r="N258" s="25">
        <f t="shared" ref="N258:O258" si="397">N257+1</f>
        <v>51553</v>
      </c>
      <c r="O258" s="25">
        <f t="shared" si="397"/>
        <v>52553</v>
      </c>
      <c r="P258" s="25">
        <f t="shared" si="394"/>
        <v>530800007</v>
      </c>
    </row>
    <row r="259" spans="1:16" ht="16.5" customHeight="1" x14ac:dyDescent="0.3">
      <c r="A259" s="18" t="b">
        <v>1</v>
      </c>
      <c r="B259" s="19" t="str">
        <f t="shared" si="389"/>
        <v>업적 - 길드전 승리 누적 횟수 30회</v>
      </c>
      <c r="C259" s="18">
        <f t="shared" si="390"/>
        <v>901731004</v>
      </c>
      <c r="D259" s="18">
        <f t="shared" si="365"/>
        <v>901731003</v>
      </c>
      <c r="E259" s="18">
        <f t="shared" si="361"/>
        <v>901731005</v>
      </c>
      <c r="F259" s="25">
        <v>0</v>
      </c>
      <c r="G259" s="18">
        <f t="shared" si="395"/>
        <v>1</v>
      </c>
      <c r="H259" s="18">
        <f t="shared" si="391"/>
        <v>7</v>
      </c>
      <c r="I259" s="18">
        <f t="shared" si="391"/>
        <v>3</v>
      </c>
      <c r="J259" s="18">
        <v>30</v>
      </c>
      <c r="K259" s="18" t="str">
        <f t="shared" si="392"/>
        <v>160001002</v>
      </c>
      <c r="L259" s="18">
        <f t="shared" si="396"/>
        <v>120</v>
      </c>
      <c r="M259" s="25" t="s">
        <v>20</v>
      </c>
      <c r="N259" s="25">
        <f t="shared" ref="N259:O259" si="398">N258+1</f>
        <v>51554</v>
      </c>
      <c r="O259" s="25">
        <f t="shared" si="398"/>
        <v>52554</v>
      </c>
      <c r="P259" s="25">
        <f t="shared" si="394"/>
        <v>530800007</v>
      </c>
    </row>
    <row r="260" spans="1:16" ht="16.5" customHeight="1" x14ac:dyDescent="0.3">
      <c r="A260" s="18" t="b">
        <v>1</v>
      </c>
      <c r="B260" s="19" t="str">
        <f t="shared" si="389"/>
        <v>업적 - 길드전 승리 누적 횟수 50회</v>
      </c>
      <c r="C260" s="18">
        <f t="shared" si="390"/>
        <v>901731005</v>
      </c>
      <c r="D260" s="18">
        <f t="shared" si="365"/>
        <v>901731004</v>
      </c>
      <c r="E260" s="18">
        <f t="shared" si="361"/>
        <v>901731006</v>
      </c>
      <c r="F260" s="25">
        <v>0</v>
      </c>
      <c r="G260" s="18">
        <f t="shared" si="395"/>
        <v>1</v>
      </c>
      <c r="H260" s="18">
        <f t="shared" si="391"/>
        <v>7</v>
      </c>
      <c r="I260" s="18">
        <f t="shared" si="391"/>
        <v>3</v>
      </c>
      <c r="J260" s="18">
        <v>50</v>
      </c>
      <c r="K260" s="18" t="str">
        <f t="shared" si="392"/>
        <v>160001002</v>
      </c>
      <c r="L260" s="18">
        <f t="shared" si="396"/>
        <v>150</v>
      </c>
      <c r="M260" s="25" t="s">
        <v>20</v>
      </c>
      <c r="N260" s="25">
        <f t="shared" ref="N260:O260" si="399">N259+1</f>
        <v>51555</v>
      </c>
      <c r="O260" s="25">
        <f t="shared" si="399"/>
        <v>52555</v>
      </c>
      <c r="P260" s="25">
        <f t="shared" si="394"/>
        <v>530800007</v>
      </c>
    </row>
    <row r="261" spans="1:16" ht="16.5" customHeight="1" x14ac:dyDescent="0.3">
      <c r="A261" s="18" t="b">
        <v>1</v>
      </c>
      <c r="B261" s="19" t="str">
        <f t="shared" si="389"/>
        <v>업적 - 길드전 승리 누적 횟수 100회</v>
      </c>
      <c r="C261" s="18">
        <f t="shared" si="390"/>
        <v>901731006</v>
      </c>
      <c r="D261" s="18">
        <f t="shared" si="365"/>
        <v>901731005</v>
      </c>
      <c r="E261" s="18">
        <f t="shared" si="361"/>
        <v>901731007</v>
      </c>
      <c r="F261" s="25">
        <v>0</v>
      </c>
      <c r="G261" s="18">
        <f t="shared" si="395"/>
        <v>1</v>
      </c>
      <c r="H261" s="18">
        <f t="shared" si="391"/>
        <v>7</v>
      </c>
      <c r="I261" s="18">
        <f t="shared" si="391"/>
        <v>3</v>
      </c>
      <c r="J261" s="18">
        <v>100</v>
      </c>
      <c r="K261" s="18" t="str">
        <f t="shared" si="392"/>
        <v>160001002</v>
      </c>
      <c r="L261" s="20">
        <f>INT(L260+50)</f>
        <v>200</v>
      </c>
      <c r="M261" s="25" t="s">
        <v>20</v>
      </c>
      <c r="N261" s="25">
        <f t="shared" ref="N261:O261" si="400">N260+1</f>
        <v>51556</v>
      </c>
      <c r="O261" s="25">
        <f t="shared" si="400"/>
        <v>52556</v>
      </c>
      <c r="P261" s="25">
        <f t="shared" si="394"/>
        <v>530800007</v>
      </c>
    </row>
    <row r="262" spans="1:16" ht="16.5" customHeight="1" x14ac:dyDescent="0.3">
      <c r="A262" s="18" t="b">
        <v>1</v>
      </c>
      <c r="B262" s="19" t="str">
        <f t="shared" si="389"/>
        <v>업적 - 길드전 승리 누적 횟수 150회</v>
      </c>
      <c r="C262" s="18">
        <f t="shared" si="390"/>
        <v>901731007</v>
      </c>
      <c r="D262" s="18">
        <f t="shared" si="365"/>
        <v>901731006</v>
      </c>
      <c r="E262" s="18">
        <f t="shared" si="361"/>
        <v>901731008</v>
      </c>
      <c r="F262" s="25">
        <v>0</v>
      </c>
      <c r="G262" s="18">
        <f t="shared" si="395"/>
        <v>1</v>
      </c>
      <c r="H262" s="18">
        <f t="shared" si="391"/>
        <v>7</v>
      </c>
      <c r="I262" s="18">
        <f t="shared" si="391"/>
        <v>3</v>
      </c>
      <c r="J262" s="18">
        <f>J261+50</f>
        <v>150</v>
      </c>
      <c r="K262" s="18" t="str">
        <f t="shared" si="392"/>
        <v>160001002</v>
      </c>
      <c r="L262" s="20">
        <f>INT(L261+L$261*50%)</f>
        <v>300</v>
      </c>
      <c r="M262" s="25" t="s">
        <v>20</v>
      </c>
      <c r="N262" s="25">
        <f t="shared" ref="N262:O262" si="401">N261+1</f>
        <v>51557</v>
      </c>
      <c r="O262" s="25">
        <f t="shared" si="401"/>
        <v>52557</v>
      </c>
      <c r="P262" s="25">
        <f t="shared" si="394"/>
        <v>530800007</v>
      </c>
    </row>
    <row r="263" spans="1:16" ht="16.5" customHeight="1" x14ac:dyDescent="0.3">
      <c r="A263" s="18" t="b">
        <v>1</v>
      </c>
      <c r="B263" s="19" t="str">
        <f t="shared" si="389"/>
        <v>업적 - 길드전 승리 누적 횟수 200회</v>
      </c>
      <c r="C263" s="18">
        <f t="shared" si="390"/>
        <v>901731008</v>
      </c>
      <c r="D263" s="18">
        <f t="shared" si="365"/>
        <v>901731007</v>
      </c>
      <c r="E263" s="18">
        <f t="shared" si="361"/>
        <v>901731009</v>
      </c>
      <c r="F263" s="25">
        <v>0</v>
      </c>
      <c r="G263" s="18">
        <f t="shared" si="395"/>
        <v>1</v>
      </c>
      <c r="H263" s="18">
        <f t="shared" si="391"/>
        <v>7</v>
      </c>
      <c r="I263" s="18">
        <f t="shared" si="391"/>
        <v>3</v>
      </c>
      <c r="J263" s="18">
        <f t="shared" ref="J263:J269" si="402">J262+50</f>
        <v>200</v>
      </c>
      <c r="K263" s="18" t="str">
        <f t="shared" si="392"/>
        <v>160001002</v>
      </c>
      <c r="L263" s="18">
        <f t="shared" ref="L263:L269" si="403">INT(L262+L$261*50%)</f>
        <v>400</v>
      </c>
      <c r="M263" s="25" t="s">
        <v>20</v>
      </c>
      <c r="N263" s="25">
        <f t="shared" ref="N263:O263" si="404">N262+1</f>
        <v>51558</v>
      </c>
      <c r="O263" s="25">
        <f t="shared" si="404"/>
        <v>52558</v>
      </c>
      <c r="P263" s="25">
        <f t="shared" si="394"/>
        <v>530800007</v>
      </c>
    </row>
    <row r="264" spans="1:16" ht="16.5" customHeight="1" x14ac:dyDescent="0.3">
      <c r="A264" s="18" t="b">
        <v>1</v>
      </c>
      <c r="B264" s="19" t="str">
        <f t="shared" si="389"/>
        <v>업적 - 길드전 승리 누적 횟수 250회</v>
      </c>
      <c r="C264" s="18">
        <f t="shared" si="390"/>
        <v>901731009</v>
      </c>
      <c r="D264" s="18">
        <f t="shared" si="365"/>
        <v>901731008</v>
      </c>
      <c r="E264" s="18">
        <f t="shared" si="361"/>
        <v>901731010</v>
      </c>
      <c r="F264" s="25">
        <v>0</v>
      </c>
      <c r="G264" s="18">
        <f t="shared" si="395"/>
        <v>1</v>
      </c>
      <c r="H264" s="18">
        <f t="shared" si="391"/>
        <v>7</v>
      </c>
      <c r="I264" s="18">
        <f t="shared" si="391"/>
        <v>3</v>
      </c>
      <c r="J264" s="18">
        <f t="shared" si="402"/>
        <v>250</v>
      </c>
      <c r="K264" s="18" t="str">
        <f t="shared" si="392"/>
        <v>160001002</v>
      </c>
      <c r="L264" s="18">
        <f t="shared" si="403"/>
        <v>500</v>
      </c>
      <c r="M264" s="25" t="s">
        <v>20</v>
      </c>
      <c r="N264" s="25">
        <f t="shared" ref="N264:O264" si="405">N263+1</f>
        <v>51559</v>
      </c>
      <c r="O264" s="25">
        <f t="shared" si="405"/>
        <v>52559</v>
      </c>
      <c r="P264" s="25">
        <f t="shared" si="394"/>
        <v>530800007</v>
      </c>
    </row>
    <row r="265" spans="1:16" ht="16.5" customHeight="1" x14ac:dyDescent="0.3">
      <c r="A265" s="18" t="b">
        <v>1</v>
      </c>
      <c r="B265" s="19" t="str">
        <f t="shared" si="389"/>
        <v>업적 - 길드전 승리 누적 횟수 300회</v>
      </c>
      <c r="C265" s="18">
        <f t="shared" si="390"/>
        <v>901731010</v>
      </c>
      <c r="D265" s="18">
        <f t="shared" si="365"/>
        <v>901731009</v>
      </c>
      <c r="E265" s="18">
        <f t="shared" si="361"/>
        <v>901731011</v>
      </c>
      <c r="F265" s="25">
        <v>0</v>
      </c>
      <c r="G265" s="18">
        <f t="shared" si="395"/>
        <v>1</v>
      </c>
      <c r="H265" s="18">
        <f t="shared" si="391"/>
        <v>7</v>
      </c>
      <c r="I265" s="18">
        <f t="shared" si="391"/>
        <v>3</v>
      </c>
      <c r="J265" s="18">
        <f t="shared" si="402"/>
        <v>300</v>
      </c>
      <c r="K265" s="18" t="str">
        <f t="shared" si="392"/>
        <v>160001002</v>
      </c>
      <c r="L265" s="18">
        <f t="shared" si="403"/>
        <v>600</v>
      </c>
      <c r="M265" s="25" t="s">
        <v>20</v>
      </c>
      <c r="N265" s="25">
        <f t="shared" ref="N265:O265" si="406">N264+1</f>
        <v>51560</v>
      </c>
      <c r="O265" s="25">
        <f t="shared" si="406"/>
        <v>52560</v>
      </c>
      <c r="P265" s="25">
        <f t="shared" si="394"/>
        <v>530800007</v>
      </c>
    </row>
    <row r="266" spans="1:16" ht="16.5" customHeight="1" x14ac:dyDescent="0.3">
      <c r="A266" s="18" t="b">
        <v>1</v>
      </c>
      <c r="B266" s="19" t="str">
        <f t="shared" si="389"/>
        <v>업적 - 길드전 승리 누적 횟수 350회</v>
      </c>
      <c r="C266" s="18">
        <f t="shared" si="390"/>
        <v>901731011</v>
      </c>
      <c r="D266" s="18">
        <f t="shared" si="365"/>
        <v>901731010</v>
      </c>
      <c r="E266" s="18">
        <f t="shared" si="361"/>
        <v>901731012</v>
      </c>
      <c r="F266" s="25">
        <v>0</v>
      </c>
      <c r="G266" s="18">
        <f t="shared" si="395"/>
        <v>1</v>
      </c>
      <c r="H266" s="18">
        <f t="shared" si="391"/>
        <v>7</v>
      </c>
      <c r="I266" s="18">
        <f t="shared" si="391"/>
        <v>3</v>
      </c>
      <c r="J266" s="18">
        <f t="shared" si="402"/>
        <v>350</v>
      </c>
      <c r="K266" s="18" t="str">
        <f t="shared" si="392"/>
        <v>160001002</v>
      </c>
      <c r="L266" s="18">
        <f t="shared" si="403"/>
        <v>700</v>
      </c>
      <c r="M266" s="25" t="s">
        <v>20</v>
      </c>
      <c r="N266" s="25">
        <f t="shared" ref="N266:O266" si="407">N265+1</f>
        <v>51561</v>
      </c>
      <c r="O266" s="25">
        <f t="shared" si="407"/>
        <v>52561</v>
      </c>
      <c r="P266" s="25">
        <f t="shared" si="394"/>
        <v>530800007</v>
      </c>
    </row>
    <row r="267" spans="1:16" ht="16.5" customHeight="1" x14ac:dyDescent="0.3">
      <c r="A267" s="18" t="b">
        <v>1</v>
      </c>
      <c r="B267" s="19" t="str">
        <f t="shared" si="389"/>
        <v>업적 - 길드전 승리 누적 횟수 400회</v>
      </c>
      <c r="C267" s="18">
        <f t="shared" si="390"/>
        <v>901731012</v>
      </c>
      <c r="D267" s="18">
        <f t="shared" si="365"/>
        <v>901731011</v>
      </c>
      <c r="E267" s="18">
        <f t="shared" si="361"/>
        <v>901731013</v>
      </c>
      <c r="F267" s="25">
        <v>0</v>
      </c>
      <c r="G267" s="18">
        <f t="shared" si="395"/>
        <v>1</v>
      </c>
      <c r="H267" s="18">
        <f t="shared" si="391"/>
        <v>7</v>
      </c>
      <c r="I267" s="18">
        <f t="shared" si="391"/>
        <v>3</v>
      </c>
      <c r="J267" s="18">
        <f t="shared" si="402"/>
        <v>400</v>
      </c>
      <c r="K267" s="18" t="str">
        <f t="shared" si="392"/>
        <v>160001002</v>
      </c>
      <c r="L267" s="18">
        <f t="shared" si="403"/>
        <v>800</v>
      </c>
      <c r="M267" s="25" t="s">
        <v>20</v>
      </c>
      <c r="N267" s="25">
        <f t="shared" ref="N267:O267" si="408">N266+1</f>
        <v>51562</v>
      </c>
      <c r="O267" s="25">
        <f t="shared" si="408"/>
        <v>52562</v>
      </c>
      <c r="P267" s="25">
        <f t="shared" si="394"/>
        <v>530800007</v>
      </c>
    </row>
    <row r="268" spans="1:16" ht="16.5" customHeight="1" x14ac:dyDescent="0.3">
      <c r="A268" s="18" t="b">
        <v>1</v>
      </c>
      <c r="B268" s="19" t="str">
        <f t="shared" si="389"/>
        <v>업적 - 길드전 승리 누적 횟수 450회</v>
      </c>
      <c r="C268" s="18">
        <f t="shared" si="390"/>
        <v>901731013</v>
      </c>
      <c r="D268" s="18">
        <f t="shared" si="365"/>
        <v>901731012</v>
      </c>
      <c r="E268" s="18">
        <f t="shared" si="361"/>
        <v>901731014</v>
      </c>
      <c r="F268" s="25">
        <v>0</v>
      </c>
      <c r="G268" s="18">
        <f t="shared" si="395"/>
        <v>1</v>
      </c>
      <c r="H268" s="18">
        <f t="shared" si="391"/>
        <v>7</v>
      </c>
      <c r="I268" s="18">
        <f t="shared" si="391"/>
        <v>3</v>
      </c>
      <c r="J268" s="18">
        <f t="shared" si="402"/>
        <v>450</v>
      </c>
      <c r="K268" s="18" t="str">
        <f t="shared" si="392"/>
        <v>160001002</v>
      </c>
      <c r="L268" s="18">
        <f t="shared" si="403"/>
        <v>900</v>
      </c>
      <c r="M268" s="25" t="s">
        <v>20</v>
      </c>
      <c r="N268" s="25">
        <f t="shared" ref="N268:O268" si="409">N267+1</f>
        <v>51563</v>
      </c>
      <c r="O268" s="25">
        <f t="shared" si="409"/>
        <v>52563</v>
      </c>
      <c r="P268" s="25">
        <f t="shared" si="394"/>
        <v>530800007</v>
      </c>
    </row>
    <row r="269" spans="1:16" ht="16.5" customHeight="1" x14ac:dyDescent="0.3">
      <c r="A269" s="18" t="b">
        <v>1</v>
      </c>
      <c r="B269" s="19" t="str">
        <f t="shared" si="389"/>
        <v>업적 - 길드전 승리 누적 횟수 500회</v>
      </c>
      <c r="C269" s="18">
        <f t="shared" si="390"/>
        <v>901731014</v>
      </c>
      <c r="D269" s="18">
        <f t="shared" si="365"/>
        <v>901731013</v>
      </c>
      <c r="E269" s="20">
        <v>0</v>
      </c>
      <c r="F269" s="25">
        <v>0</v>
      </c>
      <c r="G269" s="18">
        <f t="shared" si="395"/>
        <v>1</v>
      </c>
      <c r="H269" s="18">
        <f t="shared" si="391"/>
        <v>7</v>
      </c>
      <c r="I269" s="18">
        <f t="shared" si="391"/>
        <v>3</v>
      </c>
      <c r="J269" s="18">
        <f t="shared" si="402"/>
        <v>500</v>
      </c>
      <c r="K269" s="18" t="str">
        <f t="shared" si="392"/>
        <v>160001002</v>
      </c>
      <c r="L269" s="18">
        <f t="shared" si="403"/>
        <v>1000</v>
      </c>
      <c r="M269" s="25" t="s">
        <v>20</v>
      </c>
      <c r="N269" s="25">
        <f t="shared" ref="N269:O269" si="410">N268+1</f>
        <v>51564</v>
      </c>
      <c r="O269" s="25">
        <f t="shared" si="410"/>
        <v>52564</v>
      </c>
      <c r="P269" s="25">
        <f t="shared" si="394"/>
        <v>530800007</v>
      </c>
    </row>
    <row r="270" spans="1:16" ht="16.5" customHeight="1" x14ac:dyDescent="0.3">
      <c r="A270" s="21" t="b">
        <v>1</v>
      </c>
      <c r="B270" s="22" t="str">
        <f>"업적 - 룬스톤 합성 횟수 " &amp; J270 &amp; " 회"</f>
        <v>업적 - 룬스톤 합성 횟수 5 회</v>
      </c>
      <c r="C270" s="20" t="str">
        <f>90&amp;G270&amp;H270&amp;I270&amp;1001</f>
        <v>902231001</v>
      </c>
      <c r="D270" s="20">
        <v>0</v>
      </c>
      <c r="E270" s="21">
        <f>C271</f>
        <v>902231002</v>
      </c>
      <c r="F270" s="26">
        <v>0</v>
      </c>
      <c r="G270" s="20">
        <v>2</v>
      </c>
      <c r="H270" s="20">
        <v>2</v>
      </c>
      <c r="I270" s="20">
        <v>3</v>
      </c>
      <c r="J270" s="21">
        <v>5</v>
      </c>
      <c r="K270" s="20" t="str">
        <f>IF(M270="Gem","160001002",IF(M270="Gold","160001001"))</f>
        <v>160001001</v>
      </c>
      <c r="L270" s="20">
        <v>15000</v>
      </c>
      <c r="M270" s="26" t="s">
        <v>18</v>
      </c>
      <c r="N270" s="26">
        <f t="shared" ref="N270:O270" si="411">N269+1</f>
        <v>51565</v>
      </c>
      <c r="O270" s="26">
        <f t="shared" si="411"/>
        <v>52565</v>
      </c>
      <c r="P270" s="20">
        <v>530800010</v>
      </c>
    </row>
    <row r="271" spans="1:16" ht="16.5" customHeight="1" x14ac:dyDescent="0.3">
      <c r="A271" s="21" t="b">
        <v>1</v>
      </c>
      <c r="B271" s="22" t="str">
        <f t="shared" ref="B271:B284" si="412">"업적 - 룬스톤 합성 횟수 " &amp; J271 &amp; " 회"</f>
        <v>업적 - 룬스톤 합성 횟수 10 회</v>
      </c>
      <c r="C271" s="21">
        <f>C270+1</f>
        <v>902231002</v>
      </c>
      <c r="D271" s="21" t="str">
        <f>C270</f>
        <v>902231001</v>
      </c>
      <c r="E271" s="21">
        <f t="shared" ref="E271:E291" si="413">C272</f>
        <v>902231003</v>
      </c>
      <c r="F271" s="26">
        <v>0</v>
      </c>
      <c r="G271" s="21">
        <f>G270</f>
        <v>2</v>
      </c>
      <c r="H271" s="21">
        <f t="shared" ref="H271:I286" si="414">H270</f>
        <v>2</v>
      </c>
      <c r="I271" s="21">
        <f t="shared" si="414"/>
        <v>3</v>
      </c>
      <c r="J271" s="21">
        <f>J270+5</f>
        <v>10</v>
      </c>
      <c r="K271" s="21" t="str">
        <f t="shared" ref="K271:K292" si="415">K270</f>
        <v>160001001</v>
      </c>
      <c r="L271" s="21">
        <f>INT(L270+L$270*100%)</f>
        <v>30000</v>
      </c>
      <c r="M271" s="26" t="s">
        <v>18</v>
      </c>
      <c r="N271" s="26">
        <f t="shared" ref="N271:O271" si="416">N270+1</f>
        <v>51566</v>
      </c>
      <c r="O271" s="26">
        <f t="shared" si="416"/>
        <v>52566</v>
      </c>
      <c r="P271" s="26">
        <f t="shared" ref="P271:P292" si="417">P270</f>
        <v>530800010</v>
      </c>
    </row>
    <row r="272" spans="1:16" ht="16.5" customHeight="1" x14ac:dyDescent="0.3">
      <c r="A272" s="21" t="b">
        <v>1</v>
      </c>
      <c r="B272" s="22" t="str">
        <f t="shared" si="412"/>
        <v>업적 - 룬스톤 합성 횟수 15 회</v>
      </c>
      <c r="C272" s="21">
        <f t="shared" ref="C272:C292" si="418">C271+1</f>
        <v>902231003</v>
      </c>
      <c r="D272" s="21">
        <f t="shared" ref="D272:D284" si="419">C271</f>
        <v>902231002</v>
      </c>
      <c r="E272" s="21">
        <f t="shared" si="413"/>
        <v>902231004</v>
      </c>
      <c r="F272" s="26">
        <v>0</v>
      </c>
      <c r="G272" s="21">
        <f t="shared" ref="G272:I287" si="420">G271</f>
        <v>2</v>
      </c>
      <c r="H272" s="21">
        <f t="shared" si="414"/>
        <v>2</v>
      </c>
      <c r="I272" s="21">
        <f t="shared" si="414"/>
        <v>3</v>
      </c>
      <c r="J272" s="21">
        <f t="shared" ref="J272:J279" si="421">J271+5</f>
        <v>15</v>
      </c>
      <c r="K272" s="21" t="str">
        <f t="shared" si="415"/>
        <v>160001001</v>
      </c>
      <c r="L272" s="20">
        <f>INT(L271+20000)</f>
        <v>50000</v>
      </c>
      <c r="M272" s="26" t="s">
        <v>18</v>
      </c>
      <c r="N272" s="26">
        <f t="shared" ref="N272:O272" si="422">N271+1</f>
        <v>51567</v>
      </c>
      <c r="O272" s="26">
        <f t="shared" si="422"/>
        <v>52567</v>
      </c>
      <c r="P272" s="26">
        <f t="shared" si="417"/>
        <v>530800010</v>
      </c>
    </row>
    <row r="273" spans="1:16" ht="16.5" customHeight="1" x14ac:dyDescent="0.3">
      <c r="A273" s="21" t="b">
        <v>1</v>
      </c>
      <c r="B273" s="22" t="str">
        <f t="shared" si="412"/>
        <v>업적 - 룬스톤 합성 횟수 20 회</v>
      </c>
      <c r="C273" s="21">
        <f t="shared" si="418"/>
        <v>902231004</v>
      </c>
      <c r="D273" s="21">
        <f t="shared" si="419"/>
        <v>902231003</v>
      </c>
      <c r="E273" s="21">
        <f t="shared" si="413"/>
        <v>902231005</v>
      </c>
      <c r="F273" s="26">
        <v>0</v>
      </c>
      <c r="G273" s="21">
        <f t="shared" si="420"/>
        <v>2</v>
      </c>
      <c r="H273" s="21">
        <f t="shared" si="414"/>
        <v>2</v>
      </c>
      <c r="I273" s="21">
        <f t="shared" si="414"/>
        <v>3</v>
      </c>
      <c r="J273" s="21">
        <f t="shared" si="421"/>
        <v>20</v>
      </c>
      <c r="K273" s="21" t="str">
        <f t="shared" si="415"/>
        <v>160001001</v>
      </c>
      <c r="L273" s="21">
        <f>INT(L272+L$272*50%)</f>
        <v>75000</v>
      </c>
      <c r="M273" s="26" t="s">
        <v>18</v>
      </c>
      <c r="N273" s="26">
        <f t="shared" ref="N273:O273" si="423">N272+1</f>
        <v>51568</v>
      </c>
      <c r="O273" s="26">
        <f t="shared" si="423"/>
        <v>52568</v>
      </c>
      <c r="P273" s="26">
        <f t="shared" si="417"/>
        <v>530800010</v>
      </c>
    </row>
    <row r="274" spans="1:16" ht="16.5" customHeight="1" x14ac:dyDescent="0.3">
      <c r="A274" s="21" t="b">
        <v>1</v>
      </c>
      <c r="B274" s="22" t="str">
        <f t="shared" si="412"/>
        <v>업적 - 룬스톤 합성 횟수 25 회</v>
      </c>
      <c r="C274" s="21">
        <f t="shared" si="418"/>
        <v>902231005</v>
      </c>
      <c r="D274" s="21">
        <f t="shared" si="419"/>
        <v>902231004</v>
      </c>
      <c r="E274" s="21">
        <f t="shared" si="413"/>
        <v>902231006</v>
      </c>
      <c r="F274" s="26">
        <v>0</v>
      </c>
      <c r="G274" s="21">
        <f t="shared" si="420"/>
        <v>2</v>
      </c>
      <c r="H274" s="21">
        <f t="shared" si="414"/>
        <v>2</v>
      </c>
      <c r="I274" s="21">
        <f t="shared" si="414"/>
        <v>3</v>
      </c>
      <c r="J274" s="21">
        <f t="shared" si="421"/>
        <v>25</v>
      </c>
      <c r="K274" s="21" t="str">
        <f t="shared" si="415"/>
        <v>160001001</v>
      </c>
      <c r="L274" s="21">
        <f t="shared" ref="L274:L292" si="424">INT(L273+L$272*50%)</f>
        <v>100000</v>
      </c>
      <c r="M274" s="26" t="s">
        <v>18</v>
      </c>
      <c r="N274" s="26">
        <f t="shared" ref="N274:O274" si="425">N273+1</f>
        <v>51569</v>
      </c>
      <c r="O274" s="26">
        <f t="shared" si="425"/>
        <v>52569</v>
      </c>
      <c r="P274" s="26">
        <f t="shared" si="417"/>
        <v>530800010</v>
      </c>
    </row>
    <row r="275" spans="1:16" ht="16.5" customHeight="1" x14ac:dyDescent="0.3">
      <c r="A275" s="21" t="b">
        <v>1</v>
      </c>
      <c r="B275" s="22" t="str">
        <f t="shared" si="412"/>
        <v>업적 - 룬스톤 합성 횟수 30 회</v>
      </c>
      <c r="C275" s="21">
        <f t="shared" si="418"/>
        <v>902231006</v>
      </c>
      <c r="D275" s="21">
        <f t="shared" si="419"/>
        <v>902231005</v>
      </c>
      <c r="E275" s="21">
        <f t="shared" si="413"/>
        <v>902231007</v>
      </c>
      <c r="F275" s="26">
        <v>0</v>
      </c>
      <c r="G275" s="21">
        <f t="shared" si="420"/>
        <v>2</v>
      </c>
      <c r="H275" s="21">
        <f t="shared" si="414"/>
        <v>2</v>
      </c>
      <c r="I275" s="21">
        <f t="shared" si="414"/>
        <v>3</v>
      </c>
      <c r="J275" s="21">
        <f t="shared" si="421"/>
        <v>30</v>
      </c>
      <c r="K275" s="21" t="str">
        <f t="shared" si="415"/>
        <v>160001001</v>
      </c>
      <c r="L275" s="21">
        <f t="shared" si="424"/>
        <v>125000</v>
      </c>
      <c r="M275" s="26" t="s">
        <v>18</v>
      </c>
      <c r="N275" s="26">
        <f t="shared" ref="N275:O275" si="426">N274+1</f>
        <v>51570</v>
      </c>
      <c r="O275" s="26">
        <f t="shared" si="426"/>
        <v>52570</v>
      </c>
      <c r="P275" s="26">
        <f t="shared" si="417"/>
        <v>530800010</v>
      </c>
    </row>
    <row r="276" spans="1:16" ht="16.5" customHeight="1" x14ac:dyDescent="0.3">
      <c r="A276" s="21" t="b">
        <v>1</v>
      </c>
      <c r="B276" s="22" t="str">
        <f t="shared" si="412"/>
        <v>업적 - 룬스톤 합성 횟수 35 회</v>
      </c>
      <c r="C276" s="21">
        <f t="shared" si="418"/>
        <v>902231007</v>
      </c>
      <c r="D276" s="21">
        <f t="shared" si="419"/>
        <v>902231006</v>
      </c>
      <c r="E276" s="21">
        <f t="shared" si="413"/>
        <v>902231008</v>
      </c>
      <c r="F276" s="26">
        <v>0</v>
      </c>
      <c r="G276" s="21">
        <f t="shared" si="420"/>
        <v>2</v>
      </c>
      <c r="H276" s="21">
        <f t="shared" si="414"/>
        <v>2</v>
      </c>
      <c r="I276" s="21">
        <f t="shared" si="414"/>
        <v>3</v>
      </c>
      <c r="J276" s="21">
        <f t="shared" si="421"/>
        <v>35</v>
      </c>
      <c r="K276" s="21" t="str">
        <f t="shared" si="415"/>
        <v>160001001</v>
      </c>
      <c r="L276" s="21">
        <f t="shared" si="424"/>
        <v>150000</v>
      </c>
      <c r="M276" s="26" t="s">
        <v>18</v>
      </c>
      <c r="N276" s="26">
        <f t="shared" ref="N276:O276" si="427">N275+1</f>
        <v>51571</v>
      </c>
      <c r="O276" s="26">
        <f t="shared" si="427"/>
        <v>52571</v>
      </c>
      <c r="P276" s="26">
        <f t="shared" si="417"/>
        <v>530800010</v>
      </c>
    </row>
    <row r="277" spans="1:16" ht="16.5" customHeight="1" x14ac:dyDescent="0.3">
      <c r="A277" s="21" t="b">
        <v>1</v>
      </c>
      <c r="B277" s="22" t="str">
        <f t="shared" si="412"/>
        <v>업적 - 룬스톤 합성 횟수 40 회</v>
      </c>
      <c r="C277" s="21">
        <f t="shared" si="418"/>
        <v>902231008</v>
      </c>
      <c r="D277" s="21">
        <f t="shared" si="419"/>
        <v>902231007</v>
      </c>
      <c r="E277" s="21">
        <f t="shared" si="413"/>
        <v>902231009</v>
      </c>
      <c r="F277" s="26">
        <v>0</v>
      </c>
      <c r="G277" s="21">
        <f t="shared" si="420"/>
        <v>2</v>
      </c>
      <c r="H277" s="21">
        <f t="shared" si="414"/>
        <v>2</v>
      </c>
      <c r="I277" s="21">
        <f t="shared" si="414"/>
        <v>3</v>
      </c>
      <c r="J277" s="21">
        <f t="shared" si="421"/>
        <v>40</v>
      </c>
      <c r="K277" s="21" t="str">
        <f t="shared" si="415"/>
        <v>160001001</v>
      </c>
      <c r="L277" s="21">
        <f t="shared" si="424"/>
        <v>175000</v>
      </c>
      <c r="M277" s="26" t="s">
        <v>18</v>
      </c>
      <c r="N277" s="26">
        <f t="shared" ref="N277:O277" si="428">N276+1</f>
        <v>51572</v>
      </c>
      <c r="O277" s="26">
        <f t="shared" si="428"/>
        <v>52572</v>
      </c>
      <c r="P277" s="26">
        <f t="shared" si="417"/>
        <v>530800010</v>
      </c>
    </row>
    <row r="278" spans="1:16" ht="16.5" customHeight="1" x14ac:dyDescent="0.3">
      <c r="A278" s="21" t="b">
        <v>1</v>
      </c>
      <c r="B278" s="22" t="str">
        <f t="shared" si="412"/>
        <v>업적 - 룬스톤 합성 횟수 45 회</v>
      </c>
      <c r="C278" s="21">
        <f t="shared" si="418"/>
        <v>902231009</v>
      </c>
      <c r="D278" s="21">
        <f t="shared" si="419"/>
        <v>902231008</v>
      </c>
      <c r="E278" s="21">
        <f t="shared" si="413"/>
        <v>902231010</v>
      </c>
      <c r="F278" s="26">
        <v>0</v>
      </c>
      <c r="G278" s="21">
        <f t="shared" si="420"/>
        <v>2</v>
      </c>
      <c r="H278" s="21">
        <f t="shared" si="414"/>
        <v>2</v>
      </c>
      <c r="I278" s="21">
        <f t="shared" si="414"/>
        <v>3</v>
      </c>
      <c r="J278" s="21">
        <f t="shared" si="421"/>
        <v>45</v>
      </c>
      <c r="K278" s="21" t="str">
        <f t="shared" si="415"/>
        <v>160001001</v>
      </c>
      <c r="L278" s="21">
        <f t="shared" si="424"/>
        <v>200000</v>
      </c>
      <c r="M278" s="26" t="s">
        <v>18</v>
      </c>
      <c r="N278" s="26">
        <f t="shared" ref="N278:O278" si="429">N277+1</f>
        <v>51573</v>
      </c>
      <c r="O278" s="26">
        <f t="shared" si="429"/>
        <v>52573</v>
      </c>
      <c r="P278" s="26">
        <f t="shared" si="417"/>
        <v>530800010</v>
      </c>
    </row>
    <row r="279" spans="1:16" ht="16.5" customHeight="1" x14ac:dyDescent="0.3">
      <c r="A279" s="21" t="b">
        <v>1</v>
      </c>
      <c r="B279" s="22" t="str">
        <f t="shared" si="412"/>
        <v>업적 - 룬스톤 합성 횟수 50 회</v>
      </c>
      <c r="C279" s="21">
        <f t="shared" si="418"/>
        <v>902231010</v>
      </c>
      <c r="D279" s="21">
        <f t="shared" si="419"/>
        <v>902231009</v>
      </c>
      <c r="E279" s="21">
        <f t="shared" si="413"/>
        <v>902231011</v>
      </c>
      <c r="F279" s="26">
        <v>0</v>
      </c>
      <c r="G279" s="21">
        <f t="shared" si="420"/>
        <v>2</v>
      </c>
      <c r="H279" s="21">
        <f t="shared" si="414"/>
        <v>2</v>
      </c>
      <c r="I279" s="21">
        <f t="shared" si="414"/>
        <v>3</v>
      </c>
      <c r="J279" s="21">
        <f t="shared" si="421"/>
        <v>50</v>
      </c>
      <c r="K279" s="21" t="str">
        <f t="shared" si="415"/>
        <v>160001001</v>
      </c>
      <c r="L279" s="21">
        <f t="shared" si="424"/>
        <v>225000</v>
      </c>
      <c r="M279" s="26" t="s">
        <v>18</v>
      </c>
      <c r="N279" s="26">
        <f t="shared" ref="N279:O279" si="430">N278+1</f>
        <v>51574</v>
      </c>
      <c r="O279" s="26">
        <f t="shared" si="430"/>
        <v>52574</v>
      </c>
      <c r="P279" s="26">
        <f t="shared" si="417"/>
        <v>530800010</v>
      </c>
    </row>
    <row r="280" spans="1:16" ht="16.5" customHeight="1" x14ac:dyDescent="0.3">
      <c r="A280" s="21" t="b">
        <v>1</v>
      </c>
      <c r="B280" s="22" t="str">
        <f t="shared" si="412"/>
        <v>업적 - 룬스톤 합성 횟수 60 회</v>
      </c>
      <c r="C280" s="21">
        <f t="shared" si="418"/>
        <v>902231011</v>
      </c>
      <c r="D280" s="21">
        <f t="shared" si="419"/>
        <v>902231010</v>
      </c>
      <c r="E280" s="21">
        <f t="shared" si="413"/>
        <v>902231012</v>
      </c>
      <c r="F280" s="26">
        <v>0</v>
      </c>
      <c r="G280" s="21">
        <f t="shared" si="420"/>
        <v>2</v>
      </c>
      <c r="H280" s="21">
        <f t="shared" si="414"/>
        <v>2</v>
      </c>
      <c r="I280" s="21">
        <f t="shared" si="414"/>
        <v>3</v>
      </c>
      <c r="J280" s="21">
        <f>J279+10</f>
        <v>60</v>
      </c>
      <c r="K280" s="21" t="str">
        <f t="shared" si="415"/>
        <v>160001001</v>
      </c>
      <c r="L280" s="21">
        <f t="shared" si="424"/>
        <v>250000</v>
      </c>
      <c r="M280" s="26" t="s">
        <v>18</v>
      </c>
      <c r="N280" s="26">
        <f t="shared" ref="N280:O280" si="431">N279+1</f>
        <v>51575</v>
      </c>
      <c r="O280" s="26">
        <f t="shared" si="431"/>
        <v>52575</v>
      </c>
      <c r="P280" s="26">
        <f t="shared" si="417"/>
        <v>530800010</v>
      </c>
    </row>
    <row r="281" spans="1:16" ht="16.5" customHeight="1" x14ac:dyDescent="0.3">
      <c r="A281" s="21" t="b">
        <v>1</v>
      </c>
      <c r="B281" s="22" t="str">
        <f t="shared" si="412"/>
        <v>업적 - 룬스톤 합성 횟수 70 회</v>
      </c>
      <c r="C281" s="21">
        <f t="shared" si="418"/>
        <v>902231012</v>
      </c>
      <c r="D281" s="21">
        <f t="shared" si="419"/>
        <v>902231011</v>
      </c>
      <c r="E281" s="21">
        <f t="shared" si="413"/>
        <v>902231013</v>
      </c>
      <c r="F281" s="26">
        <v>0</v>
      </c>
      <c r="G281" s="21">
        <f t="shared" si="420"/>
        <v>2</v>
      </c>
      <c r="H281" s="21">
        <f t="shared" si="414"/>
        <v>2</v>
      </c>
      <c r="I281" s="21">
        <f t="shared" si="414"/>
        <v>3</v>
      </c>
      <c r="J281" s="21">
        <f t="shared" ref="J281:J284" si="432">J280+10</f>
        <v>70</v>
      </c>
      <c r="K281" s="21" t="str">
        <f t="shared" si="415"/>
        <v>160001001</v>
      </c>
      <c r="L281" s="21">
        <f t="shared" si="424"/>
        <v>275000</v>
      </c>
      <c r="M281" s="26" t="s">
        <v>18</v>
      </c>
      <c r="N281" s="26">
        <f t="shared" ref="N281:O281" si="433">N280+1</f>
        <v>51576</v>
      </c>
      <c r="O281" s="26">
        <f t="shared" si="433"/>
        <v>52576</v>
      </c>
      <c r="P281" s="26">
        <f t="shared" si="417"/>
        <v>530800010</v>
      </c>
    </row>
    <row r="282" spans="1:16" ht="16.5" customHeight="1" x14ac:dyDescent="0.3">
      <c r="A282" s="21" t="b">
        <v>1</v>
      </c>
      <c r="B282" s="22" t="str">
        <f t="shared" si="412"/>
        <v>업적 - 룬스톤 합성 횟수 80 회</v>
      </c>
      <c r="C282" s="21">
        <f t="shared" si="418"/>
        <v>902231013</v>
      </c>
      <c r="D282" s="21">
        <f t="shared" si="419"/>
        <v>902231012</v>
      </c>
      <c r="E282" s="21">
        <f t="shared" si="413"/>
        <v>902231014</v>
      </c>
      <c r="F282" s="26">
        <v>0</v>
      </c>
      <c r="G282" s="21">
        <f t="shared" si="420"/>
        <v>2</v>
      </c>
      <c r="H282" s="21">
        <f t="shared" si="414"/>
        <v>2</v>
      </c>
      <c r="I282" s="21">
        <f t="shared" si="414"/>
        <v>3</v>
      </c>
      <c r="J282" s="21">
        <f t="shared" si="432"/>
        <v>80</v>
      </c>
      <c r="K282" s="21" t="str">
        <f t="shared" si="415"/>
        <v>160001001</v>
      </c>
      <c r="L282" s="21">
        <f t="shared" si="424"/>
        <v>300000</v>
      </c>
      <c r="M282" s="26" t="s">
        <v>18</v>
      </c>
      <c r="N282" s="26">
        <f t="shared" ref="N282:O282" si="434">N281+1</f>
        <v>51577</v>
      </c>
      <c r="O282" s="26">
        <f t="shared" si="434"/>
        <v>52577</v>
      </c>
      <c r="P282" s="26">
        <f t="shared" si="417"/>
        <v>530800010</v>
      </c>
    </row>
    <row r="283" spans="1:16" ht="16.5" customHeight="1" x14ac:dyDescent="0.3">
      <c r="A283" s="21" t="b">
        <v>1</v>
      </c>
      <c r="B283" s="22" t="str">
        <f t="shared" si="412"/>
        <v>업적 - 룬스톤 합성 횟수 90 회</v>
      </c>
      <c r="C283" s="21">
        <f t="shared" si="418"/>
        <v>902231014</v>
      </c>
      <c r="D283" s="21">
        <f t="shared" si="419"/>
        <v>902231013</v>
      </c>
      <c r="E283" s="21">
        <f t="shared" si="413"/>
        <v>902231015</v>
      </c>
      <c r="F283" s="26">
        <v>0</v>
      </c>
      <c r="G283" s="21">
        <f t="shared" si="420"/>
        <v>2</v>
      </c>
      <c r="H283" s="21">
        <f t="shared" si="414"/>
        <v>2</v>
      </c>
      <c r="I283" s="21">
        <f t="shared" si="414"/>
        <v>3</v>
      </c>
      <c r="J283" s="21">
        <f t="shared" si="432"/>
        <v>90</v>
      </c>
      <c r="K283" s="21" t="str">
        <f t="shared" si="415"/>
        <v>160001001</v>
      </c>
      <c r="L283" s="21">
        <f t="shared" si="424"/>
        <v>325000</v>
      </c>
      <c r="M283" s="26" t="s">
        <v>18</v>
      </c>
      <c r="N283" s="26">
        <f t="shared" ref="N283:O283" si="435">N282+1</f>
        <v>51578</v>
      </c>
      <c r="O283" s="26">
        <f t="shared" si="435"/>
        <v>52578</v>
      </c>
      <c r="P283" s="26">
        <f t="shared" si="417"/>
        <v>530800010</v>
      </c>
    </row>
    <row r="284" spans="1:16" ht="16.5" customHeight="1" x14ac:dyDescent="0.3">
      <c r="A284" s="21" t="b">
        <v>1</v>
      </c>
      <c r="B284" s="22" t="str">
        <f t="shared" si="412"/>
        <v>업적 - 룬스톤 합성 횟수 100 회</v>
      </c>
      <c r="C284" s="21">
        <f t="shared" si="418"/>
        <v>902231015</v>
      </c>
      <c r="D284" s="21">
        <f t="shared" si="419"/>
        <v>902231014</v>
      </c>
      <c r="E284" s="21">
        <f t="shared" si="413"/>
        <v>902231016</v>
      </c>
      <c r="F284" s="26">
        <v>0</v>
      </c>
      <c r="G284" s="21">
        <f t="shared" si="420"/>
        <v>2</v>
      </c>
      <c r="H284" s="21">
        <f t="shared" si="414"/>
        <v>2</v>
      </c>
      <c r="I284" s="21">
        <f t="shared" si="414"/>
        <v>3</v>
      </c>
      <c r="J284" s="21">
        <f t="shared" si="432"/>
        <v>100</v>
      </c>
      <c r="K284" s="21" t="str">
        <f t="shared" si="415"/>
        <v>160001001</v>
      </c>
      <c r="L284" s="21">
        <f t="shared" si="424"/>
        <v>350000</v>
      </c>
      <c r="M284" s="26" t="s">
        <v>18</v>
      </c>
      <c r="N284" s="26">
        <f t="shared" ref="N284:O284" si="436">N283+1</f>
        <v>51579</v>
      </c>
      <c r="O284" s="26">
        <f t="shared" si="436"/>
        <v>52579</v>
      </c>
      <c r="P284" s="26">
        <f t="shared" si="417"/>
        <v>530800010</v>
      </c>
    </row>
    <row r="285" spans="1:16" ht="16.5" customHeight="1" x14ac:dyDescent="0.3">
      <c r="A285" s="21" t="b">
        <v>1</v>
      </c>
      <c r="B285" s="22" t="str">
        <f t="shared" ref="B285" si="437">"업적 - 룬스톤 합성 횟수 " &amp; J285 &amp; " 회"</f>
        <v>업적 - 룬스톤 합성 횟수 150 회</v>
      </c>
      <c r="C285" s="21">
        <f t="shared" si="418"/>
        <v>902231016</v>
      </c>
      <c r="D285" s="21">
        <f t="shared" ref="D285" si="438">C284</f>
        <v>902231015</v>
      </c>
      <c r="E285" s="21">
        <f t="shared" si="413"/>
        <v>902231017</v>
      </c>
      <c r="F285" s="26">
        <v>0</v>
      </c>
      <c r="G285" s="21">
        <f t="shared" si="420"/>
        <v>2</v>
      </c>
      <c r="H285" s="21">
        <f t="shared" si="414"/>
        <v>2</v>
      </c>
      <c r="I285" s="21">
        <f t="shared" si="414"/>
        <v>3</v>
      </c>
      <c r="J285" s="21">
        <f>J284+50</f>
        <v>150</v>
      </c>
      <c r="K285" s="21" t="str">
        <f t="shared" si="415"/>
        <v>160001001</v>
      </c>
      <c r="L285" s="21">
        <f t="shared" si="424"/>
        <v>375000</v>
      </c>
      <c r="M285" s="26" t="s">
        <v>18</v>
      </c>
      <c r="N285" s="26">
        <f t="shared" ref="N285:O285" si="439">N284+1</f>
        <v>51580</v>
      </c>
      <c r="O285" s="26">
        <f t="shared" si="439"/>
        <v>52580</v>
      </c>
      <c r="P285" s="26">
        <f t="shared" si="417"/>
        <v>530800010</v>
      </c>
    </row>
    <row r="286" spans="1:16" ht="16.5" customHeight="1" x14ac:dyDescent="0.3">
      <c r="A286" s="21" t="b">
        <v>1</v>
      </c>
      <c r="B286" s="22" t="str">
        <f t="shared" ref="B286:B287" si="440">"업적 - 룬스톤 합성 횟수 " &amp; J286 &amp; " 회"</f>
        <v>업적 - 룬스톤 합성 횟수 200 회</v>
      </c>
      <c r="C286" s="21">
        <f t="shared" si="418"/>
        <v>902231017</v>
      </c>
      <c r="D286" s="21">
        <f t="shared" ref="D286:D287" si="441">C285</f>
        <v>902231016</v>
      </c>
      <c r="E286" s="21">
        <f t="shared" si="413"/>
        <v>902231018</v>
      </c>
      <c r="F286" s="26">
        <v>0</v>
      </c>
      <c r="G286" s="21">
        <f t="shared" si="420"/>
        <v>2</v>
      </c>
      <c r="H286" s="21">
        <f t="shared" si="414"/>
        <v>2</v>
      </c>
      <c r="I286" s="21">
        <f t="shared" si="414"/>
        <v>3</v>
      </c>
      <c r="J286" s="21">
        <f t="shared" ref="J286:J292" si="442">J285+50</f>
        <v>200</v>
      </c>
      <c r="K286" s="21" t="str">
        <f t="shared" si="415"/>
        <v>160001001</v>
      </c>
      <c r="L286" s="21">
        <f t="shared" si="424"/>
        <v>400000</v>
      </c>
      <c r="M286" s="26" t="s">
        <v>18</v>
      </c>
      <c r="N286" s="26">
        <f t="shared" ref="N286:O286" si="443">N285+1</f>
        <v>51581</v>
      </c>
      <c r="O286" s="26">
        <f t="shared" si="443"/>
        <v>52581</v>
      </c>
      <c r="P286" s="26">
        <f t="shared" si="417"/>
        <v>530800010</v>
      </c>
    </row>
    <row r="287" spans="1:16" ht="16.5" customHeight="1" x14ac:dyDescent="0.3">
      <c r="A287" s="21" t="b">
        <v>1</v>
      </c>
      <c r="B287" s="22" t="str">
        <f t="shared" si="440"/>
        <v>업적 - 룬스톤 합성 횟수 250 회</v>
      </c>
      <c r="C287" s="21">
        <f t="shared" si="418"/>
        <v>902231018</v>
      </c>
      <c r="D287" s="21">
        <f t="shared" si="441"/>
        <v>902231017</v>
      </c>
      <c r="E287" s="21">
        <f t="shared" si="413"/>
        <v>902231019</v>
      </c>
      <c r="F287" s="26">
        <v>0</v>
      </c>
      <c r="G287" s="21">
        <f t="shared" si="420"/>
        <v>2</v>
      </c>
      <c r="H287" s="21">
        <f t="shared" si="420"/>
        <v>2</v>
      </c>
      <c r="I287" s="21">
        <f t="shared" si="420"/>
        <v>3</v>
      </c>
      <c r="J287" s="21">
        <f t="shared" si="442"/>
        <v>250</v>
      </c>
      <c r="K287" s="21" t="str">
        <f t="shared" si="415"/>
        <v>160001001</v>
      </c>
      <c r="L287" s="21">
        <f t="shared" si="424"/>
        <v>425000</v>
      </c>
      <c r="M287" s="26" t="s">
        <v>18</v>
      </c>
      <c r="N287" s="26">
        <f t="shared" ref="N287:O287" si="444">N286+1</f>
        <v>51582</v>
      </c>
      <c r="O287" s="26">
        <f t="shared" si="444"/>
        <v>52582</v>
      </c>
      <c r="P287" s="26">
        <f t="shared" si="417"/>
        <v>530800010</v>
      </c>
    </row>
    <row r="288" spans="1:16" ht="16.5" customHeight="1" x14ac:dyDescent="0.3">
      <c r="A288" s="21" t="b">
        <v>1</v>
      </c>
      <c r="B288" s="22" t="str">
        <f t="shared" ref="B288:B291" si="445">"업적 - 룬스톤 합성 횟수 " &amp; J288 &amp; " 회"</f>
        <v>업적 - 룬스톤 합성 횟수 300 회</v>
      </c>
      <c r="C288" s="21">
        <f t="shared" si="418"/>
        <v>902231019</v>
      </c>
      <c r="D288" s="21">
        <f t="shared" ref="D288:D291" si="446">C287</f>
        <v>902231018</v>
      </c>
      <c r="E288" s="21">
        <f t="shared" si="413"/>
        <v>902231020</v>
      </c>
      <c r="F288" s="26">
        <v>0</v>
      </c>
      <c r="G288" s="21">
        <f t="shared" ref="G288:I288" si="447">G287</f>
        <v>2</v>
      </c>
      <c r="H288" s="21">
        <f t="shared" si="447"/>
        <v>2</v>
      </c>
      <c r="I288" s="21">
        <f t="shared" si="447"/>
        <v>3</v>
      </c>
      <c r="J288" s="21">
        <f t="shared" si="442"/>
        <v>300</v>
      </c>
      <c r="K288" s="21" t="str">
        <f t="shared" si="415"/>
        <v>160001001</v>
      </c>
      <c r="L288" s="21">
        <f t="shared" si="424"/>
        <v>450000</v>
      </c>
      <c r="M288" s="26" t="s">
        <v>18</v>
      </c>
      <c r="N288" s="26">
        <f t="shared" ref="N288:O288" si="448">N287+1</f>
        <v>51583</v>
      </c>
      <c r="O288" s="26">
        <f t="shared" si="448"/>
        <v>52583</v>
      </c>
      <c r="P288" s="26">
        <f t="shared" si="417"/>
        <v>530800010</v>
      </c>
    </row>
    <row r="289" spans="1:16" ht="16.5" customHeight="1" x14ac:dyDescent="0.3">
      <c r="A289" s="21" t="b">
        <v>1</v>
      </c>
      <c r="B289" s="22" t="str">
        <f t="shared" si="445"/>
        <v>업적 - 룬스톤 합성 횟수 350 회</v>
      </c>
      <c r="C289" s="21">
        <f t="shared" si="418"/>
        <v>902231020</v>
      </c>
      <c r="D289" s="21">
        <f t="shared" si="446"/>
        <v>902231019</v>
      </c>
      <c r="E289" s="21">
        <f t="shared" si="413"/>
        <v>902231021</v>
      </c>
      <c r="F289" s="26">
        <v>0</v>
      </c>
      <c r="G289" s="21">
        <f t="shared" ref="G289:I289" si="449">G288</f>
        <v>2</v>
      </c>
      <c r="H289" s="21">
        <f t="shared" si="449"/>
        <v>2</v>
      </c>
      <c r="I289" s="21">
        <f t="shared" si="449"/>
        <v>3</v>
      </c>
      <c r="J289" s="21">
        <f t="shared" si="442"/>
        <v>350</v>
      </c>
      <c r="K289" s="21" t="str">
        <f t="shared" si="415"/>
        <v>160001001</v>
      </c>
      <c r="L289" s="21">
        <f t="shared" si="424"/>
        <v>475000</v>
      </c>
      <c r="M289" s="26" t="s">
        <v>18</v>
      </c>
      <c r="N289" s="26">
        <f t="shared" ref="N289:O289" si="450">N288+1</f>
        <v>51584</v>
      </c>
      <c r="O289" s="26">
        <f t="shared" si="450"/>
        <v>52584</v>
      </c>
      <c r="P289" s="26">
        <f t="shared" si="417"/>
        <v>530800010</v>
      </c>
    </row>
    <row r="290" spans="1:16" ht="16.5" customHeight="1" x14ac:dyDescent="0.3">
      <c r="A290" s="21" t="b">
        <v>1</v>
      </c>
      <c r="B290" s="22" t="str">
        <f t="shared" si="445"/>
        <v>업적 - 룬스톤 합성 횟수 400 회</v>
      </c>
      <c r="C290" s="21">
        <f t="shared" si="418"/>
        <v>902231021</v>
      </c>
      <c r="D290" s="21">
        <f t="shared" si="446"/>
        <v>902231020</v>
      </c>
      <c r="E290" s="21">
        <f t="shared" si="413"/>
        <v>902231022</v>
      </c>
      <c r="F290" s="26">
        <v>0</v>
      </c>
      <c r="G290" s="21">
        <f t="shared" ref="G290:I290" si="451">G289</f>
        <v>2</v>
      </c>
      <c r="H290" s="21">
        <f t="shared" si="451"/>
        <v>2</v>
      </c>
      <c r="I290" s="21">
        <f t="shared" si="451"/>
        <v>3</v>
      </c>
      <c r="J290" s="21">
        <f t="shared" si="442"/>
        <v>400</v>
      </c>
      <c r="K290" s="21" t="str">
        <f t="shared" si="415"/>
        <v>160001001</v>
      </c>
      <c r="L290" s="21">
        <f t="shared" si="424"/>
        <v>500000</v>
      </c>
      <c r="M290" s="26" t="s">
        <v>18</v>
      </c>
      <c r="N290" s="26">
        <f t="shared" ref="N290:O290" si="452">N289+1</f>
        <v>51585</v>
      </c>
      <c r="O290" s="26">
        <f t="shared" si="452"/>
        <v>52585</v>
      </c>
      <c r="P290" s="26">
        <f t="shared" si="417"/>
        <v>530800010</v>
      </c>
    </row>
    <row r="291" spans="1:16" ht="16.5" customHeight="1" x14ac:dyDescent="0.3">
      <c r="A291" s="21" t="b">
        <v>1</v>
      </c>
      <c r="B291" s="22" t="str">
        <f t="shared" si="445"/>
        <v>업적 - 룬스톤 합성 횟수 450 회</v>
      </c>
      <c r="C291" s="21">
        <f t="shared" si="418"/>
        <v>902231022</v>
      </c>
      <c r="D291" s="21">
        <f t="shared" si="446"/>
        <v>902231021</v>
      </c>
      <c r="E291" s="21">
        <f t="shared" si="413"/>
        <v>902231023</v>
      </c>
      <c r="F291" s="26">
        <v>0</v>
      </c>
      <c r="G291" s="21">
        <f t="shared" ref="G291:I291" si="453">G290</f>
        <v>2</v>
      </c>
      <c r="H291" s="21">
        <f t="shared" si="453"/>
        <v>2</v>
      </c>
      <c r="I291" s="21">
        <f t="shared" si="453"/>
        <v>3</v>
      </c>
      <c r="J291" s="21">
        <f t="shared" si="442"/>
        <v>450</v>
      </c>
      <c r="K291" s="21" t="str">
        <f t="shared" si="415"/>
        <v>160001001</v>
      </c>
      <c r="L291" s="21">
        <f t="shared" si="424"/>
        <v>525000</v>
      </c>
      <c r="M291" s="26" t="s">
        <v>18</v>
      </c>
      <c r="N291" s="26">
        <f t="shared" ref="N291:O291" si="454">N290+1</f>
        <v>51586</v>
      </c>
      <c r="O291" s="26">
        <f t="shared" si="454"/>
        <v>52586</v>
      </c>
      <c r="P291" s="26">
        <f t="shared" si="417"/>
        <v>530800010</v>
      </c>
    </row>
    <row r="292" spans="1:16" ht="16.5" customHeight="1" x14ac:dyDescent="0.3">
      <c r="A292" s="21" t="b">
        <v>1</v>
      </c>
      <c r="B292" s="22" t="str">
        <f t="shared" ref="B292" si="455">"업적 - 룬스톤 합성 횟수 " &amp; J292 &amp; " 회"</f>
        <v>업적 - 룬스톤 합성 횟수 500 회</v>
      </c>
      <c r="C292" s="21">
        <f t="shared" si="418"/>
        <v>902231023</v>
      </c>
      <c r="D292" s="21">
        <f t="shared" ref="D292" si="456">C291</f>
        <v>902231022</v>
      </c>
      <c r="E292" s="20">
        <v>0</v>
      </c>
      <c r="F292" s="26">
        <v>0</v>
      </c>
      <c r="G292" s="21">
        <f t="shared" ref="G292:I292" si="457">G291</f>
        <v>2</v>
      </c>
      <c r="H292" s="21">
        <f t="shared" si="457"/>
        <v>2</v>
      </c>
      <c r="I292" s="21">
        <f t="shared" si="457"/>
        <v>3</v>
      </c>
      <c r="J292" s="21">
        <f t="shared" si="442"/>
        <v>500</v>
      </c>
      <c r="K292" s="21" t="str">
        <f t="shared" si="415"/>
        <v>160001001</v>
      </c>
      <c r="L292" s="21">
        <f t="shared" si="424"/>
        <v>550000</v>
      </c>
      <c r="M292" s="26" t="s">
        <v>18</v>
      </c>
      <c r="N292" s="26">
        <f t="shared" ref="N292:O292" si="458">N291+1</f>
        <v>51587</v>
      </c>
      <c r="O292" s="26">
        <f t="shared" si="458"/>
        <v>52587</v>
      </c>
      <c r="P292" s="26">
        <f t="shared" si="417"/>
        <v>530800010</v>
      </c>
    </row>
    <row r="293" spans="1:16" ht="16.5" customHeight="1" x14ac:dyDescent="0.3">
      <c r="A293" s="18" t="b">
        <v>1</v>
      </c>
      <c r="B293" s="19" t="str">
        <f>"업적 - 룬스톤 5성 누적 획득 " &amp; J293 &amp; " 회"</f>
        <v>업적 - 룬스톤 5성 누적 획득 1 회</v>
      </c>
      <c r="C293" s="20" t="str">
        <f>90&amp;G293&amp;H293&amp;I293&amp;1001</f>
        <v>903221001</v>
      </c>
      <c r="D293" s="20">
        <v>0</v>
      </c>
      <c r="E293" s="18">
        <f>C294</f>
        <v>903221002</v>
      </c>
      <c r="F293" s="25">
        <v>0</v>
      </c>
      <c r="G293" s="20">
        <v>3</v>
      </c>
      <c r="H293" s="20">
        <v>2</v>
      </c>
      <c r="I293" s="20">
        <v>2</v>
      </c>
      <c r="J293" s="18">
        <v>1</v>
      </c>
      <c r="K293" s="20" t="str">
        <f>IF(M293="Gem","160001002",IF(M293="Gold","160001001"))</f>
        <v>160001001</v>
      </c>
      <c r="L293" s="20">
        <v>5000</v>
      </c>
      <c r="M293" s="25" t="s">
        <v>18</v>
      </c>
      <c r="N293" s="25">
        <f t="shared" ref="N293:O293" si="459">N292+1</f>
        <v>51588</v>
      </c>
      <c r="O293" s="25">
        <f t="shared" si="459"/>
        <v>52588</v>
      </c>
      <c r="P293" s="20">
        <v>530800010</v>
      </c>
    </row>
    <row r="294" spans="1:16" ht="16.5" customHeight="1" x14ac:dyDescent="0.3">
      <c r="A294" s="18" t="b">
        <v>1</v>
      </c>
      <c r="B294" s="19" t="str">
        <f t="shared" ref="B294:B306" si="460">"업적 - 룬스톤 5성 누적 획득 " &amp; J294 &amp; " 회"</f>
        <v>업적 - 룬스톤 5성 누적 획득 10 회</v>
      </c>
      <c r="C294" s="18">
        <f>C293+1</f>
        <v>903221002</v>
      </c>
      <c r="D294" s="18" t="str">
        <f>C293</f>
        <v>903221001</v>
      </c>
      <c r="E294" s="18">
        <f t="shared" ref="E294:E305" si="461">C295</f>
        <v>903221003</v>
      </c>
      <c r="F294" s="25">
        <v>0</v>
      </c>
      <c r="G294" s="18">
        <f>G293</f>
        <v>3</v>
      </c>
      <c r="H294" s="18">
        <f t="shared" ref="H294:I294" si="462">H293</f>
        <v>2</v>
      </c>
      <c r="I294" s="18">
        <f t="shared" si="462"/>
        <v>2</v>
      </c>
      <c r="J294" s="18">
        <v>10</v>
      </c>
      <c r="K294" s="18" t="str">
        <f t="shared" ref="K294:K306" si="463">K293</f>
        <v>160001001</v>
      </c>
      <c r="L294" s="18">
        <f>INT(L293+L$293*100%)</f>
        <v>10000</v>
      </c>
      <c r="M294" s="25" t="s">
        <v>18</v>
      </c>
      <c r="N294" s="25">
        <f t="shared" ref="N294:O294" si="464">N293+1</f>
        <v>51589</v>
      </c>
      <c r="O294" s="25">
        <f t="shared" si="464"/>
        <v>52589</v>
      </c>
      <c r="P294" s="25">
        <f t="shared" ref="P294:P306" si="465">P293</f>
        <v>530800010</v>
      </c>
    </row>
    <row r="295" spans="1:16" ht="16.5" customHeight="1" x14ac:dyDescent="0.3">
      <c r="A295" s="18" t="b">
        <v>1</v>
      </c>
      <c r="B295" s="19" t="str">
        <f t="shared" si="460"/>
        <v>업적 - 룬스톤 5성 누적 획득 20 회</v>
      </c>
      <c r="C295" s="18">
        <f t="shared" ref="C295:C306" si="466">C294+1</f>
        <v>903221003</v>
      </c>
      <c r="D295" s="18">
        <f t="shared" ref="D295:D306" si="467">C294</f>
        <v>903221002</v>
      </c>
      <c r="E295" s="18">
        <f t="shared" si="461"/>
        <v>903221004</v>
      </c>
      <c r="F295" s="25">
        <v>0</v>
      </c>
      <c r="G295" s="18">
        <f t="shared" ref="G295:I306" si="468">G294</f>
        <v>3</v>
      </c>
      <c r="H295" s="18">
        <f t="shared" si="468"/>
        <v>2</v>
      </c>
      <c r="I295" s="18">
        <f t="shared" si="468"/>
        <v>2</v>
      </c>
      <c r="J295" s="18">
        <v>20</v>
      </c>
      <c r="K295" s="18" t="str">
        <f t="shared" si="463"/>
        <v>160001001</v>
      </c>
      <c r="L295" s="18">
        <f>INT(L294+L$293*100%)</f>
        <v>15000</v>
      </c>
      <c r="M295" s="25" t="s">
        <v>18</v>
      </c>
      <c r="N295" s="25">
        <f t="shared" ref="N295:O295" si="469">N294+1</f>
        <v>51590</v>
      </c>
      <c r="O295" s="25">
        <f t="shared" si="469"/>
        <v>52590</v>
      </c>
      <c r="P295" s="25">
        <f t="shared" si="465"/>
        <v>530800010</v>
      </c>
    </row>
    <row r="296" spans="1:16" ht="16.5" customHeight="1" x14ac:dyDescent="0.3">
      <c r="A296" s="18" t="b">
        <v>1</v>
      </c>
      <c r="B296" s="19" t="str">
        <f t="shared" si="460"/>
        <v>업적 - 룬스톤 5성 누적 획득 30 회</v>
      </c>
      <c r="C296" s="18">
        <f t="shared" si="466"/>
        <v>903221004</v>
      </c>
      <c r="D296" s="18">
        <f t="shared" si="467"/>
        <v>903221003</v>
      </c>
      <c r="E296" s="18">
        <f t="shared" si="461"/>
        <v>903221005</v>
      </c>
      <c r="F296" s="25">
        <v>0</v>
      </c>
      <c r="G296" s="18">
        <f t="shared" si="468"/>
        <v>3</v>
      </c>
      <c r="H296" s="18">
        <f t="shared" si="468"/>
        <v>2</v>
      </c>
      <c r="I296" s="18">
        <f t="shared" si="468"/>
        <v>2</v>
      </c>
      <c r="J296" s="18">
        <v>30</v>
      </c>
      <c r="K296" s="18" t="str">
        <f t="shared" si="463"/>
        <v>160001001</v>
      </c>
      <c r="L296" s="18">
        <f>INT(L295+L$293*100%)</f>
        <v>20000</v>
      </c>
      <c r="M296" s="25" t="s">
        <v>18</v>
      </c>
      <c r="N296" s="25">
        <f t="shared" ref="N296:O296" si="470">N295+1</f>
        <v>51591</v>
      </c>
      <c r="O296" s="25">
        <f t="shared" si="470"/>
        <v>52591</v>
      </c>
      <c r="P296" s="25">
        <f t="shared" si="465"/>
        <v>530800010</v>
      </c>
    </row>
    <row r="297" spans="1:16" ht="16.5" customHeight="1" x14ac:dyDescent="0.3">
      <c r="A297" s="18" t="b">
        <v>1</v>
      </c>
      <c r="B297" s="19" t="str">
        <f t="shared" si="460"/>
        <v>업적 - 룬스톤 5성 누적 획득 50 회</v>
      </c>
      <c r="C297" s="18">
        <f t="shared" si="466"/>
        <v>903221005</v>
      </c>
      <c r="D297" s="18">
        <f t="shared" si="467"/>
        <v>903221004</v>
      </c>
      <c r="E297" s="18">
        <f t="shared" si="461"/>
        <v>903221006</v>
      </c>
      <c r="F297" s="25">
        <v>0</v>
      </c>
      <c r="G297" s="18">
        <f t="shared" si="468"/>
        <v>3</v>
      </c>
      <c r="H297" s="18">
        <f t="shared" si="468"/>
        <v>2</v>
      </c>
      <c r="I297" s="18">
        <f t="shared" si="468"/>
        <v>2</v>
      </c>
      <c r="J297" s="18">
        <v>50</v>
      </c>
      <c r="K297" s="18" t="str">
        <f t="shared" si="463"/>
        <v>160001001</v>
      </c>
      <c r="L297" s="20">
        <f>INT(L296+L$294*100%)</f>
        <v>30000</v>
      </c>
      <c r="M297" s="25" t="s">
        <v>18</v>
      </c>
      <c r="N297" s="25">
        <f t="shared" ref="N297:O297" si="471">N296+1</f>
        <v>51592</v>
      </c>
      <c r="O297" s="25">
        <f t="shared" si="471"/>
        <v>52592</v>
      </c>
      <c r="P297" s="25">
        <f t="shared" si="465"/>
        <v>530800010</v>
      </c>
    </row>
    <row r="298" spans="1:16" ht="16.5" customHeight="1" x14ac:dyDescent="0.3">
      <c r="A298" s="18" t="b">
        <v>1</v>
      </c>
      <c r="B298" s="19" t="str">
        <f t="shared" si="460"/>
        <v>업적 - 룬스톤 5성 누적 획득 100 회</v>
      </c>
      <c r="C298" s="18">
        <f t="shared" si="466"/>
        <v>903221006</v>
      </c>
      <c r="D298" s="18">
        <f t="shared" si="467"/>
        <v>903221005</v>
      </c>
      <c r="E298" s="18">
        <f t="shared" si="461"/>
        <v>903221007</v>
      </c>
      <c r="F298" s="25">
        <v>0</v>
      </c>
      <c r="G298" s="18">
        <f t="shared" si="468"/>
        <v>3</v>
      </c>
      <c r="H298" s="18">
        <f t="shared" si="468"/>
        <v>2</v>
      </c>
      <c r="I298" s="18">
        <f t="shared" si="468"/>
        <v>2</v>
      </c>
      <c r="J298" s="18">
        <v>100</v>
      </c>
      <c r="K298" s="18" t="str">
        <f t="shared" si="463"/>
        <v>160001001</v>
      </c>
      <c r="L298" s="18">
        <f t="shared" ref="L298:L299" si="472">INT(L297+L$294*100%)</f>
        <v>40000</v>
      </c>
      <c r="M298" s="25" t="s">
        <v>18</v>
      </c>
      <c r="N298" s="25">
        <f t="shared" ref="N298:O298" si="473">N297+1</f>
        <v>51593</v>
      </c>
      <c r="O298" s="25">
        <f t="shared" si="473"/>
        <v>52593</v>
      </c>
      <c r="P298" s="25">
        <f t="shared" si="465"/>
        <v>530800010</v>
      </c>
    </row>
    <row r="299" spans="1:16" ht="16.5" customHeight="1" x14ac:dyDescent="0.3">
      <c r="A299" s="18" t="b">
        <v>1</v>
      </c>
      <c r="B299" s="19" t="str">
        <f t="shared" si="460"/>
        <v>업적 - 룬스톤 5성 누적 획득 150 회</v>
      </c>
      <c r="C299" s="18">
        <f t="shared" si="466"/>
        <v>903221007</v>
      </c>
      <c r="D299" s="18">
        <f t="shared" si="467"/>
        <v>903221006</v>
      </c>
      <c r="E299" s="18">
        <f t="shared" si="461"/>
        <v>903221008</v>
      </c>
      <c r="F299" s="25">
        <v>0</v>
      </c>
      <c r="G299" s="18">
        <f t="shared" si="468"/>
        <v>3</v>
      </c>
      <c r="H299" s="18">
        <f t="shared" si="468"/>
        <v>2</v>
      </c>
      <c r="I299" s="18">
        <f t="shared" si="468"/>
        <v>2</v>
      </c>
      <c r="J299" s="18">
        <f>J298+50</f>
        <v>150</v>
      </c>
      <c r="K299" s="18" t="str">
        <f t="shared" si="463"/>
        <v>160001001</v>
      </c>
      <c r="L299" s="18">
        <f t="shared" si="472"/>
        <v>50000</v>
      </c>
      <c r="M299" s="25" t="s">
        <v>18</v>
      </c>
      <c r="N299" s="25">
        <f t="shared" ref="N299:O299" si="474">N298+1</f>
        <v>51594</v>
      </c>
      <c r="O299" s="25">
        <f t="shared" si="474"/>
        <v>52594</v>
      </c>
      <c r="P299" s="25">
        <f t="shared" si="465"/>
        <v>530800010</v>
      </c>
    </row>
    <row r="300" spans="1:16" ht="16.5" customHeight="1" x14ac:dyDescent="0.3">
      <c r="A300" s="18" t="b">
        <v>1</v>
      </c>
      <c r="B300" s="19" t="str">
        <f t="shared" si="460"/>
        <v>업적 - 룬스톤 5성 누적 획득 200 회</v>
      </c>
      <c r="C300" s="18">
        <f t="shared" si="466"/>
        <v>903221008</v>
      </c>
      <c r="D300" s="18">
        <f t="shared" si="467"/>
        <v>903221007</v>
      </c>
      <c r="E300" s="18">
        <f t="shared" si="461"/>
        <v>903221009</v>
      </c>
      <c r="F300" s="25">
        <v>0</v>
      </c>
      <c r="G300" s="18">
        <f t="shared" si="468"/>
        <v>3</v>
      </c>
      <c r="H300" s="18">
        <f t="shared" si="468"/>
        <v>2</v>
      </c>
      <c r="I300" s="18">
        <f t="shared" si="468"/>
        <v>2</v>
      </c>
      <c r="J300" s="18">
        <f t="shared" ref="J300:J306" si="475">J299+50</f>
        <v>200</v>
      </c>
      <c r="K300" s="18" t="str">
        <f t="shared" si="463"/>
        <v>160001001</v>
      </c>
      <c r="L300" s="20">
        <f>INT(L299+L$299*50%)</f>
        <v>75000</v>
      </c>
      <c r="M300" s="25" t="s">
        <v>18</v>
      </c>
      <c r="N300" s="25">
        <f t="shared" ref="N300:O300" si="476">N299+1</f>
        <v>51595</v>
      </c>
      <c r="O300" s="25">
        <f t="shared" si="476"/>
        <v>52595</v>
      </c>
      <c r="P300" s="25">
        <f t="shared" si="465"/>
        <v>530800010</v>
      </c>
    </row>
    <row r="301" spans="1:16" ht="16.5" customHeight="1" x14ac:dyDescent="0.3">
      <c r="A301" s="18" t="b">
        <v>1</v>
      </c>
      <c r="B301" s="19" t="str">
        <f t="shared" si="460"/>
        <v>업적 - 룬스톤 5성 누적 획득 250 회</v>
      </c>
      <c r="C301" s="18">
        <f t="shared" si="466"/>
        <v>903221009</v>
      </c>
      <c r="D301" s="18">
        <f t="shared" si="467"/>
        <v>903221008</v>
      </c>
      <c r="E301" s="18">
        <f t="shared" si="461"/>
        <v>903221010</v>
      </c>
      <c r="F301" s="25">
        <v>0</v>
      </c>
      <c r="G301" s="18">
        <f t="shared" si="468"/>
        <v>3</v>
      </c>
      <c r="H301" s="18">
        <f t="shared" si="468"/>
        <v>2</v>
      </c>
      <c r="I301" s="18">
        <f t="shared" si="468"/>
        <v>2</v>
      </c>
      <c r="J301" s="18">
        <f t="shared" si="475"/>
        <v>250</v>
      </c>
      <c r="K301" s="18" t="str">
        <f t="shared" si="463"/>
        <v>160001001</v>
      </c>
      <c r="L301" s="25">
        <f t="shared" ref="L301:L305" si="477">INT(L300+L$299*50%)</f>
        <v>100000</v>
      </c>
      <c r="M301" s="25" t="s">
        <v>18</v>
      </c>
      <c r="N301" s="25">
        <f t="shared" ref="N301:O301" si="478">N300+1</f>
        <v>51596</v>
      </c>
      <c r="O301" s="25">
        <f t="shared" si="478"/>
        <v>52596</v>
      </c>
      <c r="P301" s="25">
        <f t="shared" si="465"/>
        <v>530800010</v>
      </c>
    </row>
    <row r="302" spans="1:16" ht="16.5" customHeight="1" x14ac:dyDescent="0.3">
      <c r="A302" s="18" t="b">
        <v>1</v>
      </c>
      <c r="B302" s="19" t="str">
        <f t="shared" si="460"/>
        <v>업적 - 룬스톤 5성 누적 획득 300 회</v>
      </c>
      <c r="C302" s="18">
        <f t="shared" si="466"/>
        <v>903221010</v>
      </c>
      <c r="D302" s="18">
        <f t="shared" si="467"/>
        <v>903221009</v>
      </c>
      <c r="E302" s="18">
        <f t="shared" si="461"/>
        <v>903221011</v>
      </c>
      <c r="F302" s="25">
        <v>0</v>
      </c>
      <c r="G302" s="18">
        <f t="shared" si="468"/>
        <v>3</v>
      </c>
      <c r="H302" s="18">
        <f t="shared" si="468"/>
        <v>2</v>
      </c>
      <c r="I302" s="18">
        <f t="shared" si="468"/>
        <v>2</v>
      </c>
      <c r="J302" s="18">
        <f t="shared" si="475"/>
        <v>300</v>
      </c>
      <c r="K302" s="18" t="str">
        <f t="shared" si="463"/>
        <v>160001001</v>
      </c>
      <c r="L302" s="25">
        <f t="shared" si="477"/>
        <v>125000</v>
      </c>
      <c r="M302" s="25" t="s">
        <v>18</v>
      </c>
      <c r="N302" s="25">
        <f t="shared" ref="N302:O302" si="479">N301+1</f>
        <v>51597</v>
      </c>
      <c r="O302" s="25">
        <f t="shared" si="479"/>
        <v>52597</v>
      </c>
      <c r="P302" s="25">
        <f t="shared" si="465"/>
        <v>530800010</v>
      </c>
    </row>
    <row r="303" spans="1:16" ht="16.5" customHeight="1" x14ac:dyDescent="0.3">
      <c r="A303" s="18" t="b">
        <v>1</v>
      </c>
      <c r="B303" s="19" t="str">
        <f t="shared" si="460"/>
        <v>업적 - 룬스톤 5성 누적 획득 350 회</v>
      </c>
      <c r="C303" s="18">
        <f t="shared" si="466"/>
        <v>903221011</v>
      </c>
      <c r="D303" s="18">
        <f t="shared" si="467"/>
        <v>903221010</v>
      </c>
      <c r="E303" s="18">
        <f t="shared" si="461"/>
        <v>903221012</v>
      </c>
      <c r="F303" s="25">
        <v>0</v>
      </c>
      <c r="G303" s="18">
        <f t="shared" si="468"/>
        <v>3</v>
      </c>
      <c r="H303" s="18">
        <f t="shared" si="468"/>
        <v>2</v>
      </c>
      <c r="I303" s="18">
        <f t="shared" si="468"/>
        <v>2</v>
      </c>
      <c r="J303" s="18">
        <f t="shared" si="475"/>
        <v>350</v>
      </c>
      <c r="K303" s="18" t="str">
        <f t="shared" si="463"/>
        <v>160001001</v>
      </c>
      <c r="L303" s="25">
        <f t="shared" si="477"/>
        <v>150000</v>
      </c>
      <c r="M303" s="25" t="s">
        <v>18</v>
      </c>
      <c r="N303" s="25">
        <f t="shared" ref="N303:O303" si="480">N302+1</f>
        <v>51598</v>
      </c>
      <c r="O303" s="25">
        <f t="shared" si="480"/>
        <v>52598</v>
      </c>
      <c r="P303" s="25">
        <f t="shared" si="465"/>
        <v>530800010</v>
      </c>
    </row>
    <row r="304" spans="1:16" ht="16.5" customHeight="1" x14ac:dyDescent="0.3">
      <c r="A304" s="18" t="b">
        <v>1</v>
      </c>
      <c r="B304" s="19" t="str">
        <f t="shared" si="460"/>
        <v>업적 - 룬스톤 5성 누적 획득 400 회</v>
      </c>
      <c r="C304" s="18">
        <f t="shared" si="466"/>
        <v>903221012</v>
      </c>
      <c r="D304" s="18">
        <f t="shared" si="467"/>
        <v>903221011</v>
      </c>
      <c r="E304" s="18">
        <f t="shared" si="461"/>
        <v>903221013</v>
      </c>
      <c r="F304" s="25">
        <v>0</v>
      </c>
      <c r="G304" s="18">
        <f t="shared" si="468"/>
        <v>3</v>
      </c>
      <c r="H304" s="18">
        <f t="shared" si="468"/>
        <v>2</v>
      </c>
      <c r="I304" s="18">
        <f t="shared" si="468"/>
        <v>2</v>
      </c>
      <c r="J304" s="18">
        <f t="shared" si="475"/>
        <v>400</v>
      </c>
      <c r="K304" s="18" t="str">
        <f t="shared" si="463"/>
        <v>160001001</v>
      </c>
      <c r="L304" s="25">
        <f t="shared" si="477"/>
        <v>175000</v>
      </c>
      <c r="M304" s="25" t="s">
        <v>18</v>
      </c>
      <c r="N304" s="25">
        <f t="shared" ref="N304:O304" si="481">N303+1</f>
        <v>51599</v>
      </c>
      <c r="O304" s="25">
        <f t="shared" si="481"/>
        <v>52599</v>
      </c>
      <c r="P304" s="25">
        <f t="shared" si="465"/>
        <v>530800010</v>
      </c>
    </row>
    <row r="305" spans="1:16" ht="16.5" customHeight="1" x14ac:dyDescent="0.3">
      <c r="A305" s="18" t="b">
        <v>1</v>
      </c>
      <c r="B305" s="19" t="str">
        <f t="shared" si="460"/>
        <v>업적 - 룬스톤 5성 누적 획득 450 회</v>
      </c>
      <c r="C305" s="18">
        <f t="shared" si="466"/>
        <v>903221013</v>
      </c>
      <c r="D305" s="18">
        <f t="shared" si="467"/>
        <v>903221012</v>
      </c>
      <c r="E305" s="18">
        <f t="shared" si="461"/>
        <v>903221014</v>
      </c>
      <c r="F305" s="25">
        <v>0</v>
      </c>
      <c r="G305" s="18">
        <f t="shared" si="468"/>
        <v>3</v>
      </c>
      <c r="H305" s="18">
        <f t="shared" si="468"/>
        <v>2</v>
      </c>
      <c r="I305" s="18">
        <f t="shared" si="468"/>
        <v>2</v>
      </c>
      <c r="J305" s="18">
        <f t="shared" si="475"/>
        <v>450</v>
      </c>
      <c r="K305" s="18" t="str">
        <f t="shared" si="463"/>
        <v>160001001</v>
      </c>
      <c r="L305" s="25">
        <f t="shared" si="477"/>
        <v>200000</v>
      </c>
      <c r="M305" s="25" t="s">
        <v>18</v>
      </c>
      <c r="N305" s="25">
        <f t="shared" ref="N305:O305" si="482">N304+1</f>
        <v>51600</v>
      </c>
      <c r="O305" s="25">
        <f t="shared" si="482"/>
        <v>52600</v>
      </c>
      <c r="P305" s="25">
        <f t="shared" si="465"/>
        <v>530800010</v>
      </c>
    </row>
    <row r="306" spans="1:16" ht="16.5" customHeight="1" x14ac:dyDescent="0.3">
      <c r="A306" s="18" t="b">
        <v>1</v>
      </c>
      <c r="B306" s="19" t="str">
        <f t="shared" si="460"/>
        <v>업적 - 룬스톤 5성 누적 획득 500 회</v>
      </c>
      <c r="C306" s="18">
        <f t="shared" si="466"/>
        <v>903221014</v>
      </c>
      <c r="D306" s="18">
        <f t="shared" si="467"/>
        <v>903221013</v>
      </c>
      <c r="E306" s="20">
        <v>0</v>
      </c>
      <c r="F306" s="25">
        <v>0</v>
      </c>
      <c r="G306" s="18">
        <f t="shared" si="468"/>
        <v>3</v>
      </c>
      <c r="H306" s="18">
        <f t="shared" si="468"/>
        <v>2</v>
      </c>
      <c r="I306" s="18">
        <f t="shared" si="468"/>
        <v>2</v>
      </c>
      <c r="J306" s="18">
        <f t="shared" si="475"/>
        <v>500</v>
      </c>
      <c r="K306" s="18" t="str">
        <f t="shared" si="463"/>
        <v>160001001</v>
      </c>
      <c r="L306" s="20">
        <f>INT(L305+L$305*25%)</f>
        <v>250000</v>
      </c>
      <c r="M306" s="25" t="s">
        <v>18</v>
      </c>
      <c r="N306" s="25">
        <f t="shared" ref="N306:O306" si="483">N305+1</f>
        <v>51601</v>
      </c>
      <c r="O306" s="25">
        <f t="shared" si="483"/>
        <v>52601</v>
      </c>
      <c r="P306" s="25">
        <f t="shared" si="465"/>
        <v>530800010</v>
      </c>
    </row>
    <row r="307" spans="1:16" ht="16.5" customHeight="1" x14ac:dyDescent="0.3">
      <c r="A307" s="21" t="b">
        <v>1</v>
      </c>
      <c r="B307" s="22" t="str">
        <f>"업적 - 룬스톤 6성 누적 획득 " &amp; J307 &amp; " 회"</f>
        <v>업적 - 룬스톤 6성 누적 획득 1 회</v>
      </c>
      <c r="C307" s="20" t="str">
        <f>90&amp;G307&amp;H307&amp;I307&amp;1001</f>
        <v>903231001</v>
      </c>
      <c r="D307" s="20">
        <v>0</v>
      </c>
      <c r="E307" s="21">
        <f>C308</f>
        <v>903231002</v>
      </c>
      <c r="F307" s="21">
        <v>0</v>
      </c>
      <c r="G307" s="20">
        <v>3</v>
      </c>
      <c r="H307" s="20">
        <v>2</v>
      </c>
      <c r="I307" s="20">
        <v>3</v>
      </c>
      <c r="J307" s="21">
        <v>1</v>
      </c>
      <c r="K307" s="20" t="str">
        <f>IF(M307="Gem","160001002",IF(M307="Gold","160001001"))</f>
        <v>160001001</v>
      </c>
      <c r="L307" s="20">
        <v>10000</v>
      </c>
      <c r="M307" s="21" t="s">
        <v>18</v>
      </c>
      <c r="N307" s="21">
        <f t="shared" ref="N307:O307" si="484">N306+1</f>
        <v>51602</v>
      </c>
      <c r="O307" s="21">
        <f t="shared" si="484"/>
        <v>52602</v>
      </c>
      <c r="P307" s="20">
        <v>530800010</v>
      </c>
    </row>
    <row r="308" spans="1:16" ht="16.5" customHeight="1" x14ac:dyDescent="0.3">
      <c r="A308" s="21" t="b">
        <v>1</v>
      </c>
      <c r="B308" s="22" t="str">
        <f t="shared" ref="B308:B320" si="485">"업적 - 룬스톤 6성 누적 획득 " &amp; J308 &amp; " 회"</f>
        <v>업적 - 룬스톤 6성 누적 획득 10 회</v>
      </c>
      <c r="C308" s="21">
        <f>C307+1</f>
        <v>903231002</v>
      </c>
      <c r="D308" s="21" t="str">
        <f>C307</f>
        <v>903231001</v>
      </c>
      <c r="E308" s="21">
        <f t="shared" ref="E308:E319" si="486">C309</f>
        <v>903231003</v>
      </c>
      <c r="F308" s="21">
        <v>0</v>
      </c>
      <c r="G308" s="21">
        <f>G307</f>
        <v>3</v>
      </c>
      <c r="H308" s="21">
        <f t="shared" ref="H308:I308" si="487">H307</f>
        <v>2</v>
      </c>
      <c r="I308" s="21">
        <f t="shared" si="487"/>
        <v>3</v>
      </c>
      <c r="J308" s="21">
        <v>10</v>
      </c>
      <c r="K308" s="21" t="str">
        <f t="shared" ref="K308:K320" si="488">K307</f>
        <v>160001001</v>
      </c>
      <c r="L308" s="21">
        <f>INT(L307+L$307*100%)</f>
        <v>20000</v>
      </c>
      <c r="M308" s="21" t="s">
        <v>18</v>
      </c>
      <c r="N308" s="21">
        <f t="shared" ref="N308:O308" si="489">N307+1</f>
        <v>51603</v>
      </c>
      <c r="O308" s="21">
        <f t="shared" si="489"/>
        <v>52603</v>
      </c>
      <c r="P308" s="21">
        <f t="shared" ref="P308:P320" si="490">P307</f>
        <v>530800010</v>
      </c>
    </row>
    <row r="309" spans="1:16" ht="16.5" customHeight="1" x14ac:dyDescent="0.3">
      <c r="A309" s="21" t="b">
        <v>1</v>
      </c>
      <c r="B309" s="22" t="str">
        <f t="shared" si="485"/>
        <v>업적 - 룬스톤 6성 누적 획득 20 회</v>
      </c>
      <c r="C309" s="21">
        <f t="shared" ref="C309:C320" si="491">C308+1</f>
        <v>903231003</v>
      </c>
      <c r="D309" s="21">
        <f t="shared" ref="D309:D320" si="492">C308</f>
        <v>903231002</v>
      </c>
      <c r="E309" s="21">
        <f t="shared" si="486"/>
        <v>903231004</v>
      </c>
      <c r="F309" s="21">
        <v>0</v>
      </c>
      <c r="G309" s="21">
        <f t="shared" ref="G309:I320" si="493">G308</f>
        <v>3</v>
      </c>
      <c r="H309" s="21">
        <f t="shared" si="493"/>
        <v>2</v>
      </c>
      <c r="I309" s="21">
        <f t="shared" si="493"/>
        <v>3</v>
      </c>
      <c r="J309" s="21">
        <v>20</v>
      </c>
      <c r="K309" s="21" t="str">
        <f t="shared" si="488"/>
        <v>160001001</v>
      </c>
      <c r="L309" s="21">
        <f>INT(L308+L$307*100%)</f>
        <v>30000</v>
      </c>
      <c r="M309" s="21" t="s">
        <v>18</v>
      </c>
      <c r="N309" s="21">
        <f t="shared" ref="N309:O309" si="494">N308+1</f>
        <v>51604</v>
      </c>
      <c r="O309" s="21">
        <f t="shared" si="494"/>
        <v>52604</v>
      </c>
      <c r="P309" s="21">
        <f t="shared" si="490"/>
        <v>530800010</v>
      </c>
    </row>
    <row r="310" spans="1:16" ht="16.5" customHeight="1" x14ac:dyDescent="0.3">
      <c r="A310" s="21" t="b">
        <v>1</v>
      </c>
      <c r="B310" s="22" t="str">
        <f t="shared" si="485"/>
        <v>업적 - 룬스톤 6성 누적 획득 30 회</v>
      </c>
      <c r="C310" s="21">
        <f t="shared" si="491"/>
        <v>903231004</v>
      </c>
      <c r="D310" s="21">
        <f t="shared" si="492"/>
        <v>903231003</v>
      </c>
      <c r="E310" s="21">
        <f t="shared" si="486"/>
        <v>903231005</v>
      </c>
      <c r="F310" s="21">
        <v>0</v>
      </c>
      <c r="G310" s="21">
        <f t="shared" si="493"/>
        <v>3</v>
      </c>
      <c r="H310" s="21">
        <f t="shared" si="493"/>
        <v>2</v>
      </c>
      <c r="I310" s="21">
        <f t="shared" si="493"/>
        <v>3</v>
      </c>
      <c r="J310" s="21">
        <v>30</v>
      </c>
      <c r="K310" s="21" t="str">
        <f t="shared" si="488"/>
        <v>160001001</v>
      </c>
      <c r="L310" s="20">
        <f>INT(L309+L$307*200%)</f>
        <v>50000</v>
      </c>
      <c r="M310" s="21" t="s">
        <v>18</v>
      </c>
      <c r="N310" s="21">
        <f t="shared" ref="N310:O310" si="495">N309+1</f>
        <v>51605</v>
      </c>
      <c r="O310" s="21">
        <f t="shared" si="495"/>
        <v>52605</v>
      </c>
      <c r="P310" s="21">
        <f t="shared" si="490"/>
        <v>530800010</v>
      </c>
    </row>
    <row r="311" spans="1:16" ht="16.5" customHeight="1" x14ac:dyDescent="0.3">
      <c r="A311" s="21" t="b">
        <v>1</v>
      </c>
      <c r="B311" s="22" t="str">
        <f t="shared" si="485"/>
        <v>업적 - 룬스톤 6성 누적 획득 50 회</v>
      </c>
      <c r="C311" s="21">
        <f t="shared" si="491"/>
        <v>903231005</v>
      </c>
      <c r="D311" s="21">
        <f t="shared" si="492"/>
        <v>903231004</v>
      </c>
      <c r="E311" s="21">
        <f t="shared" si="486"/>
        <v>903231006</v>
      </c>
      <c r="F311" s="21">
        <v>0</v>
      </c>
      <c r="G311" s="21">
        <f t="shared" si="493"/>
        <v>3</v>
      </c>
      <c r="H311" s="21">
        <f t="shared" si="493"/>
        <v>2</v>
      </c>
      <c r="I311" s="21">
        <f t="shared" si="493"/>
        <v>3</v>
      </c>
      <c r="J311" s="21">
        <v>50</v>
      </c>
      <c r="K311" s="21" t="str">
        <f t="shared" si="488"/>
        <v>160001001</v>
      </c>
      <c r="L311" s="20">
        <f>INT(L310+L$310*50%)</f>
        <v>75000</v>
      </c>
      <c r="M311" s="21" t="s">
        <v>18</v>
      </c>
      <c r="N311" s="21">
        <f t="shared" ref="N311:O311" si="496">N310+1</f>
        <v>51606</v>
      </c>
      <c r="O311" s="21">
        <f t="shared" si="496"/>
        <v>52606</v>
      </c>
      <c r="P311" s="21">
        <f t="shared" si="490"/>
        <v>530800010</v>
      </c>
    </row>
    <row r="312" spans="1:16" ht="16.5" customHeight="1" x14ac:dyDescent="0.3">
      <c r="A312" s="21" t="b">
        <v>1</v>
      </c>
      <c r="B312" s="22" t="str">
        <f t="shared" si="485"/>
        <v>업적 - 룬스톤 6성 누적 획득 100 회</v>
      </c>
      <c r="C312" s="21">
        <f t="shared" si="491"/>
        <v>903231006</v>
      </c>
      <c r="D312" s="21">
        <f t="shared" si="492"/>
        <v>903231005</v>
      </c>
      <c r="E312" s="21">
        <f t="shared" si="486"/>
        <v>903231007</v>
      </c>
      <c r="F312" s="21">
        <v>0</v>
      </c>
      <c r="G312" s="21">
        <f t="shared" si="493"/>
        <v>3</v>
      </c>
      <c r="H312" s="21">
        <f t="shared" si="493"/>
        <v>2</v>
      </c>
      <c r="I312" s="21">
        <f t="shared" si="493"/>
        <v>3</v>
      </c>
      <c r="J312" s="21">
        <v>100</v>
      </c>
      <c r="K312" s="21" t="str">
        <f t="shared" si="488"/>
        <v>160001001</v>
      </c>
      <c r="L312" s="21">
        <f t="shared" ref="L312:L316" si="497">INT(L311+L$310*50%)</f>
        <v>100000</v>
      </c>
      <c r="M312" s="21" t="s">
        <v>18</v>
      </c>
      <c r="N312" s="21">
        <f t="shared" ref="N312:O312" si="498">N311+1</f>
        <v>51607</v>
      </c>
      <c r="O312" s="21">
        <f t="shared" si="498"/>
        <v>52607</v>
      </c>
      <c r="P312" s="21">
        <f t="shared" si="490"/>
        <v>530800010</v>
      </c>
    </row>
    <row r="313" spans="1:16" ht="16.5" customHeight="1" x14ac:dyDescent="0.3">
      <c r="A313" s="21" t="b">
        <v>1</v>
      </c>
      <c r="B313" s="22" t="str">
        <f t="shared" si="485"/>
        <v>업적 - 룬스톤 6성 누적 획득 150 회</v>
      </c>
      <c r="C313" s="21">
        <f t="shared" si="491"/>
        <v>903231007</v>
      </c>
      <c r="D313" s="21">
        <f t="shared" si="492"/>
        <v>903231006</v>
      </c>
      <c r="E313" s="21">
        <f t="shared" si="486"/>
        <v>903231008</v>
      </c>
      <c r="F313" s="21">
        <v>0</v>
      </c>
      <c r="G313" s="21">
        <f t="shared" si="493"/>
        <v>3</v>
      </c>
      <c r="H313" s="21">
        <f t="shared" si="493"/>
        <v>2</v>
      </c>
      <c r="I313" s="21">
        <f t="shared" si="493"/>
        <v>3</v>
      </c>
      <c r="J313" s="21">
        <f>J312+50</f>
        <v>150</v>
      </c>
      <c r="K313" s="21" t="str">
        <f t="shared" si="488"/>
        <v>160001001</v>
      </c>
      <c r="L313" s="21">
        <f t="shared" si="497"/>
        <v>125000</v>
      </c>
      <c r="M313" s="21" t="s">
        <v>18</v>
      </c>
      <c r="N313" s="21">
        <f t="shared" ref="N313:O313" si="499">N312+1</f>
        <v>51608</v>
      </c>
      <c r="O313" s="21">
        <f t="shared" si="499"/>
        <v>52608</v>
      </c>
      <c r="P313" s="21">
        <f t="shared" si="490"/>
        <v>530800010</v>
      </c>
    </row>
    <row r="314" spans="1:16" ht="16.5" customHeight="1" x14ac:dyDescent="0.3">
      <c r="A314" s="21" t="b">
        <v>1</v>
      </c>
      <c r="B314" s="22" t="str">
        <f t="shared" si="485"/>
        <v>업적 - 룬스톤 6성 누적 획득 200 회</v>
      </c>
      <c r="C314" s="21">
        <f t="shared" si="491"/>
        <v>903231008</v>
      </c>
      <c r="D314" s="21">
        <f t="shared" si="492"/>
        <v>903231007</v>
      </c>
      <c r="E314" s="21">
        <f t="shared" si="486"/>
        <v>903231009</v>
      </c>
      <c r="F314" s="21">
        <v>0</v>
      </c>
      <c r="G314" s="21">
        <f t="shared" si="493"/>
        <v>3</v>
      </c>
      <c r="H314" s="21">
        <f t="shared" si="493"/>
        <v>2</v>
      </c>
      <c r="I314" s="21">
        <f t="shared" si="493"/>
        <v>3</v>
      </c>
      <c r="J314" s="21">
        <f t="shared" ref="J314:J320" si="500">J313+50</f>
        <v>200</v>
      </c>
      <c r="K314" s="21" t="str">
        <f t="shared" si="488"/>
        <v>160001001</v>
      </c>
      <c r="L314" s="21">
        <f t="shared" si="497"/>
        <v>150000</v>
      </c>
      <c r="M314" s="21" t="s">
        <v>18</v>
      </c>
      <c r="N314" s="21">
        <f t="shared" ref="N314:O314" si="501">N313+1</f>
        <v>51609</v>
      </c>
      <c r="O314" s="21">
        <f t="shared" si="501"/>
        <v>52609</v>
      </c>
      <c r="P314" s="21">
        <f t="shared" si="490"/>
        <v>530800010</v>
      </c>
    </row>
    <row r="315" spans="1:16" ht="16.5" customHeight="1" x14ac:dyDescent="0.3">
      <c r="A315" s="21" t="b">
        <v>1</v>
      </c>
      <c r="B315" s="22" t="str">
        <f t="shared" si="485"/>
        <v>업적 - 룬스톤 6성 누적 획득 250 회</v>
      </c>
      <c r="C315" s="21">
        <f t="shared" si="491"/>
        <v>903231009</v>
      </c>
      <c r="D315" s="21">
        <f t="shared" si="492"/>
        <v>903231008</v>
      </c>
      <c r="E315" s="21">
        <f t="shared" si="486"/>
        <v>903231010</v>
      </c>
      <c r="F315" s="21">
        <v>0</v>
      </c>
      <c r="G315" s="21">
        <f t="shared" si="493"/>
        <v>3</v>
      </c>
      <c r="H315" s="21">
        <f t="shared" si="493"/>
        <v>2</v>
      </c>
      <c r="I315" s="21">
        <f t="shared" si="493"/>
        <v>3</v>
      </c>
      <c r="J315" s="21">
        <f t="shared" si="500"/>
        <v>250</v>
      </c>
      <c r="K315" s="21" t="str">
        <f t="shared" si="488"/>
        <v>160001001</v>
      </c>
      <c r="L315" s="21">
        <f t="shared" si="497"/>
        <v>175000</v>
      </c>
      <c r="M315" s="21" t="s">
        <v>18</v>
      </c>
      <c r="N315" s="21">
        <f t="shared" ref="N315:O315" si="502">N314+1</f>
        <v>51610</v>
      </c>
      <c r="O315" s="21">
        <f t="shared" si="502"/>
        <v>52610</v>
      </c>
      <c r="P315" s="21">
        <f t="shared" si="490"/>
        <v>530800010</v>
      </c>
    </row>
    <row r="316" spans="1:16" ht="16.5" customHeight="1" x14ac:dyDescent="0.3">
      <c r="A316" s="21" t="b">
        <v>1</v>
      </c>
      <c r="B316" s="22" t="str">
        <f t="shared" si="485"/>
        <v>업적 - 룬스톤 6성 누적 획득 300 회</v>
      </c>
      <c r="C316" s="21">
        <f t="shared" si="491"/>
        <v>903231010</v>
      </c>
      <c r="D316" s="21">
        <f t="shared" si="492"/>
        <v>903231009</v>
      </c>
      <c r="E316" s="21">
        <f t="shared" si="486"/>
        <v>903231011</v>
      </c>
      <c r="F316" s="21">
        <v>0</v>
      </c>
      <c r="G316" s="21">
        <f t="shared" si="493"/>
        <v>3</v>
      </c>
      <c r="H316" s="21">
        <f t="shared" si="493"/>
        <v>2</v>
      </c>
      <c r="I316" s="21">
        <f t="shared" si="493"/>
        <v>3</v>
      </c>
      <c r="J316" s="21">
        <f t="shared" si="500"/>
        <v>300</v>
      </c>
      <c r="K316" s="21" t="str">
        <f t="shared" si="488"/>
        <v>160001001</v>
      </c>
      <c r="L316" s="21">
        <f t="shared" si="497"/>
        <v>200000</v>
      </c>
      <c r="M316" s="21" t="s">
        <v>18</v>
      </c>
      <c r="N316" s="21">
        <f t="shared" ref="N316:O316" si="503">N315+1</f>
        <v>51611</v>
      </c>
      <c r="O316" s="21">
        <f t="shared" si="503"/>
        <v>52611</v>
      </c>
      <c r="P316" s="21">
        <f t="shared" si="490"/>
        <v>530800010</v>
      </c>
    </row>
    <row r="317" spans="1:16" ht="16.5" customHeight="1" x14ac:dyDescent="0.3">
      <c r="A317" s="21" t="b">
        <v>1</v>
      </c>
      <c r="B317" s="22" t="str">
        <f t="shared" si="485"/>
        <v>업적 - 룬스톤 6성 누적 획득 350 회</v>
      </c>
      <c r="C317" s="21">
        <f t="shared" si="491"/>
        <v>903231011</v>
      </c>
      <c r="D317" s="21">
        <f t="shared" si="492"/>
        <v>903231010</v>
      </c>
      <c r="E317" s="21">
        <f t="shared" si="486"/>
        <v>903231012</v>
      </c>
      <c r="F317" s="21">
        <v>0</v>
      </c>
      <c r="G317" s="21">
        <f t="shared" si="493"/>
        <v>3</v>
      </c>
      <c r="H317" s="21">
        <f t="shared" si="493"/>
        <v>2</v>
      </c>
      <c r="I317" s="21">
        <f t="shared" si="493"/>
        <v>3</v>
      </c>
      <c r="J317" s="21">
        <f t="shared" si="500"/>
        <v>350</v>
      </c>
      <c r="K317" s="21" t="str">
        <f t="shared" si="488"/>
        <v>160001001</v>
      </c>
      <c r="L317" s="20">
        <f>INT(L316+L$316*25%)</f>
        <v>250000</v>
      </c>
      <c r="M317" s="21" t="s">
        <v>18</v>
      </c>
      <c r="N317" s="21">
        <f t="shared" ref="N317:O317" si="504">N316+1</f>
        <v>51612</v>
      </c>
      <c r="O317" s="21">
        <f t="shared" si="504"/>
        <v>52612</v>
      </c>
      <c r="P317" s="21">
        <f t="shared" si="490"/>
        <v>530800010</v>
      </c>
    </row>
    <row r="318" spans="1:16" ht="16.5" customHeight="1" x14ac:dyDescent="0.3">
      <c r="A318" s="21" t="b">
        <v>1</v>
      </c>
      <c r="B318" s="22" t="str">
        <f t="shared" si="485"/>
        <v>업적 - 룬스톤 6성 누적 획득 400 회</v>
      </c>
      <c r="C318" s="21">
        <f t="shared" si="491"/>
        <v>903231012</v>
      </c>
      <c r="D318" s="21">
        <f t="shared" si="492"/>
        <v>903231011</v>
      </c>
      <c r="E318" s="21">
        <f t="shared" si="486"/>
        <v>903231013</v>
      </c>
      <c r="F318" s="21">
        <v>0</v>
      </c>
      <c r="G318" s="21">
        <f t="shared" si="493"/>
        <v>3</v>
      </c>
      <c r="H318" s="21">
        <f t="shared" si="493"/>
        <v>2</v>
      </c>
      <c r="I318" s="21">
        <f t="shared" si="493"/>
        <v>3</v>
      </c>
      <c r="J318" s="21">
        <f t="shared" si="500"/>
        <v>400</v>
      </c>
      <c r="K318" s="21" t="str">
        <f t="shared" si="488"/>
        <v>160001001</v>
      </c>
      <c r="L318" s="21">
        <f t="shared" ref="L318:L320" si="505">INT(L317+L$316*25%)</f>
        <v>300000</v>
      </c>
      <c r="M318" s="21" t="s">
        <v>18</v>
      </c>
      <c r="N318" s="21">
        <f t="shared" ref="N318:O318" si="506">N317+1</f>
        <v>51613</v>
      </c>
      <c r="O318" s="21">
        <f t="shared" si="506"/>
        <v>52613</v>
      </c>
      <c r="P318" s="21">
        <f t="shared" si="490"/>
        <v>530800010</v>
      </c>
    </row>
    <row r="319" spans="1:16" ht="16.5" customHeight="1" x14ac:dyDescent="0.3">
      <c r="A319" s="21" t="b">
        <v>1</v>
      </c>
      <c r="B319" s="22" t="str">
        <f t="shared" si="485"/>
        <v>업적 - 룬스톤 6성 누적 획득 450 회</v>
      </c>
      <c r="C319" s="21">
        <f t="shared" si="491"/>
        <v>903231013</v>
      </c>
      <c r="D319" s="21">
        <f t="shared" si="492"/>
        <v>903231012</v>
      </c>
      <c r="E319" s="21">
        <f t="shared" si="486"/>
        <v>903231014</v>
      </c>
      <c r="F319" s="21">
        <v>0</v>
      </c>
      <c r="G319" s="21">
        <f t="shared" si="493"/>
        <v>3</v>
      </c>
      <c r="H319" s="21">
        <f t="shared" si="493"/>
        <v>2</v>
      </c>
      <c r="I319" s="21">
        <f t="shared" si="493"/>
        <v>3</v>
      </c>
      <c r="J319" s="21">
        <f t="shared" si="500"/>
        <v>450</v>
      </c>
      <c r="K319" s="21" t="str">
        <f t="shared" si="488"/>
        <v>160001001</v>
      </c>
      <c r="L319" s="21">
        <f t="shared" si="505"/>
        <v>350000</v>
      </c>
      <c r="M319" s="21" t="s">
        <v>18</v>
      </c>
      <c r="N319" s="21">
        <f t="shared" ref="N319:O319" si="507">N318+1</f>
        <v>51614</v>
      </c>
      <c r="O319" s="21">
        <f t="shared" si="507"/>
        <v>52614</v>
      </c>
      <c r="P319" s="21">
        <f t="shared" si="490"/>
        <v>530800010</v>
      </c>
    </row>
    <row r="320" spans="1:16" ht="16.5" customHeight="1" x14ac:dyDescent="0.3">
      <c r="A320" s="21" t="b">
        <v>1</v>
      </c>
      <c r="B320" s="22" t="str">
        <f t="shared" si="485"/>
        <v>업적 - 룬스톤 6성 누적 획득 500 회</v>
      </c>
      <c r="C320" s="21">
        <f t="shared" si="491"/>
        <v>903231014</v>
      </c>
      <c r="D320" s="21">
        <f t="shared" si="492"/>
        <v>903231013</v>
      </c>
      <c r="E320" s="20">
        <v>0</v>
      </c>
      <c r="F320" s="21">
        <v>0</v>
      </c>
      <c r="G320" s="21">
        <f t="shared" si="493"/>
        <v>3</v>
      </c>
      <c r="H320" s="21">
        <f t="shared" si="493"/>
        <v>2</v>
      </c>
      <c r="I320" s="21">
        <f t="shared" si="493"/>
        <v>3</v>
      </c>
      <c r="J320" s="21">
        <f t="shared" si="500"/>
        <v>500</v>
      </c>
      <c r="K320" s="21" t="str">
        <f t="shared" si="488"/>
        <v>160001001</v>
      </c>
      <c r="L320" s="21">
        <f t="shared" si="505"/>
        <v>400000</v>
      </c>
      <c r="M320" s="21" t="s">
        <v>18</v>
      </c>
      <c r="N320" s="21">
        <f t="shared" ref="N320:O320" si="508">N319+1</f>
        <v>51615</v>
      </c>
      <c r="O320" s="21">
        <f t="shared" si="508"/>
        <v>52615</v>
      </c>
      <c r="P320" s="21">
        <f t="shared" si="490"/>
        <v>530800010</v>
      </c>
    </row>
    <row r="321" spans="1:16" ht="16.5" customHeight="1" x14ac:dyDescent="0.3">
      <c r="A321" s="18" t="b">
        <v>1</v>
      </c>
      <c r="B321" s="19" t="str">
        <f>"업적 - 룬스톤 7성 누적 획득 " &amp; J321 &amp; " 회"</f>
        <v>업적 - 룬스톤 7성 누적 획득 1 회</v>
      </c>
      <c r="C321" s="20" t="str">
        <f>90&amp;G321&amp;H321&amp;I321&amp;1001</f>
        <v>903241001</v>
      </c>
      <c r="D321" s="20">
        <v>0</v>
      </c>
      <c r="E321" s="18">
        <f>C322</f>
        <v>903241002</v>
      </c>
      <c r="F321" s="25">
        <v>0</v>
      </c>
      <c r="G321" s="20">
        <v>3</v>
      </c>
      <c r="H321" s="20">
        <v>2</v>
      </c>
      <c r="I321" s="20">
        <v>4</v>
      </c>
      <c r="J321" s="18">
        <v>1</v>
      </c>
      <c r="K321" s="20" t="str">
        <f>IF(M321="Gem","160001002",IF(M321="Gold","160001001"))</f>
        <v>160001001</v>
      </c>
      <c r="L321" s="20">
        <v>15000</v>
      </c>
      <c r="M321" s="25" t="s">
        <v>18</v>
      </c>
      <c r="N321" s="25">
        <f t="shared" ref="N321:O321" si="509">N320+1</f>
        <v>51616</v>
      </c>
      <c r="O321" s="25">
        <f t="shared" si="509"/>
        <v>52616</v>
      </c>
      <c r="P321" s="20">
        <v>530800010</v>
      </c>
    </row>
    <row r="322" spans="1:16" ht="16.5" customHeight="1" x14ac:dyDescent="0.3">
      <c r="A322" s="18" t="b">
        <v>1</v>
      </c>
      <c r="B322" s="19" t="str">
        <f t="shared" ref="B322:B334" si="510">"업적 - 룬스톤 7성 누적 획득 " &amp; J322 &amp; " 회"</f>
        <v>업적 - 룬스톤 7성 누적 획득 10 회</v>
      </c>
      <c r="C322" s="18">
        <f>C321+1</f>
        <v>903241002</v>
      </c>
      <c r="D322" s="18" t="str">
        <f>C321</f>
        <v>903241001</v>
      </c>
      <c r="E322" s="18">
        <f t="shared" ref="E322:E333" si="511">C323</f>
        <v>903241003</v>
      </c>
      <c r="F322" s="25">
        <v>0</v>
      </c>
      <c r="G322" s="18">
        <f>G321</f>
        <v>3</v>
      </c>
      <c r="H322" s="18">
        <f t="shared" ref="H322:I322" si="512">H321</f>
        <v>2</v>
      </c>
      <c r="I322" s="18">
        <f t="shared" si="512"/>
        <v>4</v>
      </c>
      <c r="J322" s="18">
        <v>10</v>
      </c>
      <c r="K322" s="18" t="str">
        <f t="shared" ref="K322:K334" si="513">K321</f>
        <v>160001001</v>
      </c>
      <c r="L322" s="18">
        <f>INT(L321+L$321*100%)</f>
        <v>30000</v>
      </c>
      <c r="M322" s="25" t="s">
        <v>18</v>
      </c>
      <c r="N322" s="25">
        <f t="shared" ref="N322:O322" si="514">N321+1</f>
        <v>51617</v>
      </c>
      <c r="O322" s="25">
        <f t="shared" si="514"/>
        <v>52617</v>
      </c>
      <c r="P322" s="25">
        <f t="shared" ref="P322:P334" si="515">P321</f>
        <v>530800010</v>
      </c>
    </row>
    <row r="323" spans="1:16" ht="16.5" customHeight="1" x14ac:dyDescent="0.3">
      <c r="A323" s="18" t="b">
        <v>1</v>
      </c>
      <c r="B323" s="19" t="str">
        <f t="shared" si="510"/>
        <v>업적 - 룬스톤 7성 누적 획득 20 회</v>
      </c>
      <c r="C323" s="18">
        <f t="shared" ref="C323:C334" si="516">C322+1</f>
        <v>903241003</v>
      </c>
      <c r="D323" s="18">
        <f t="shared" ref="D323:D334" si="517">C322</f>
        <v>903241002</v>
      </c>
      <c r="E323" s="18">
        <f t="shared" si="511"/>
        <v>903241004</v>
      </c>
      <c r="F323" s="25">
        <v>0</v>
      </c>
      <c r="G323" s="18">
        <f t="shared" ref="G323:I334" si="518">G322</f>
        <v>3</v>
      </c>
      <c r="H323" s="18">
        <f t="shared" si="518"/>
        <v>2</v>
      </c>
      <c r="I323" s="18">
        <f t="shared" si="518"/>
        <v>4</v>
      </c>
      <c r="J323" s="18">
        <v>20</v>
      </c>
      <c r="K323" s="18" t="str">
        <f t="shared" si="513"/>
        <v>160001001</v>
      </c>
      <c r="L323" s="20">
        <f>INT(L322+20000)</f>
        <v>50000</v>
      </c>
      <c r="M323" s="25" t="s">
        <v>18</v>
      </c>
      <c r="N323" s="25">
        <f t="shared" ref="N323:O323" si="519">N322+1</f>
        <v>51618</v>
      </c>
      <c r="O323" s="25">
        <f t="shared" si="519"/>
        <v>52618</v>
      </c>
      <c r="P323" s="25">
        <f t="shared" si="515"/>
        <v>530800010</v>
      </c>
    </row>
    <row r="324" spans="1:16" ht="16.5" customHeight="1" x14ac:dyDescent="0.3">
      <c r="A324" s="18" t="b">
        <v>1</v>
      </c>
      <c r="B324" s="19" t="str">
        <f t="shared" si="510"/>
        <v>업적 - 룬스톤 7성 누적 획득 30 회</v>
      </c>
      <c r="C324" s="18">
        <f t="shared" si="516"/>
        <v>903241004</v>
      </c>
      <c r="D324" s="18">
        <f t="shared" si="517"/>
        <v>903241003</v>
      </c>
      <c r="E324" s="18">
        <f t="shared" si="511"/>
        <v>903241005</v>
      </c>
      <c r="F324" s="25">
        <v>0</v>
      </c>
      <c r="G324" s="18">
        <f t="shared" si="518"/>
        <v>3</v>
      </c>
      <c r="H324" s="18">
        <f t="shared" si="518"/>
        <v>2</v>
      </c>
      <c r="I324" s="18">
        <f t="shared" si="518"/>
        <v>4</v>
      </c>
      <c r="J324" s="18">
        <v>30</v>
      </c>
      <c r="K324" s="18" t="str">
        <f t="shared" si="513"/>
        <v>160001001</v>
      </c>
      <c r="L324" s="20">
        <f>INT(L323+25000)</f>
        <v>75000</v>
      </c>
      <c r="M324" s="25" t="s">
        <v>18</v>
      </c>
      <c r="N324" s="25">
        <f t="shared" ref="N324:O324" si="520">N323+1</f>
        <v>51619</v>
      </c>
      <c r="O324" s="25">
        <f t="shared" si="520"/>
        <v>52619</v>
      </c>
      <c r="P324" s="25">
        <f t="shared" si="515"/>
        <v>530800010</v>
      </c>
    </row>
    <row r="325" spans="1:16" ht="16.5" customHeight="1" x14ac:dyDescent="0.3">
      <c r="A325" s="18" t="b">
        <v>1</v>
      </c>
      <c r="B325" s="19" t="str">
        <f t="shared" si="510"/>
        <v>업적 - 룬스톤 7성 누적 획득 50 회</v>
      </c>
      <c r="C325" s="18">
        <f t="shared" si="516"/>
        <v>903241005</v>
      </c>
      <c r="D325" s="18">
        <f t="shared" si="517"/>
        <v>903241004</v>
      </c>
      <c r="E325" s="18">
        <f t="shared" si="511"/>
        <v>903241006</v>
      </c>
      <c r="F325" s="25">
        <v>0</v>
      </c>
      <c r="G325" s="18">
        <f t="shared" si="518"/>
        <v>3</v>
      </c>
      <c r="H325" s="18">
        <f t="shared" si="518"/>
        <v>2</v>
      </c>
      <c r="I325" s="18">
        <f t="shared" si="518"/>
        <v>4</v>
      </c>
      <c r="J325" s="18">
        <v>50</v>
      </c>
      <c r="K325" s="18" t="str">
        <f t="shared" si="513"/>
        <v>160001001</v>
      </c>
      <c r="L325" s="25">
        <f>INT(L324+25000)</f>
        <v>100000</v>
      </c>
      <c r="M325" s="25" t="s">
        <v>18</v>
      </c>
      <c r="N325" s="25">
        <f t="shared" ref="N325:O325" si="521">N324+1</f>
        <v>51620</v>
      </c>
      <c r="O325" s="25">
        <f t="shared" si="521"/>
        <v>52620</v>
      </c>
      <c r="P325" s="25">
        <f t="shared" si="515"/>
        <v>530800010</v>
      </c>
    </row>
    <row r="326" spans="1:16" ht="16.5" customHeight="1" x14ac:dyDescent="0.3">
      <c r="A326" s="18" t="b">
        <v>1</v>
      </c>
      <c r="B326" s="19" t="str">
        <f t="shared" si="510"/>
        <v>업적 - 룬스톤 7성 누적 획득 100 회</v>
      </c>
      <c r="C326" s="18">
        <f t="shared" si="516"/>
        <v>903241006</v>
      </c>
      <c r="D326" s="18">
        <f t="shared" si="517"/>
        <v>903241005</v>
      </c>
      <c r="E326" s="18">
        <f t="shared" si="511"/>
        <v>903241007</v>
      </c>
      <c r="F326" s="25">
        <v>0</v>
      </c>
      <c r="G326" s="18">
        <f t="shared" si="518"/>
        <v>3</v>
      </c>
      <c r="H326" s="18">
        <f t="shared" si="518"/>
        <v>2</v>
      </c>
      <c r="I326" s="18">
        <f t="shared" si="518"/>
        <v>4</v>
      </c>
      <c r="J326" s="18">
        <v>100</v>
      </c>
      <c r="K326" s="18" t="str">
        <f t="shared" si="513"/>
        <v>160001001</v>
      </c>
      <c r="L326" s="25">
        <f t="shared" ref="L326:L327" si="522">INT(L325+25000)</f>
        <v>125000</v>
      </c>
      <c r="M326" s="25" t="s">
        <v>18</v>
      </c>
      <c r="N326" s="25">
        <f t="shared" ref="N326:O326" si="523">N325+1</f>
        <v>51621</v>
      </c>
      <c r="O326" s="25">
        <f t="shared" si="523"/>
        <v>52621</v>
      </c>
      <c r="P326" s="25">
        <f t="shared" si="515"/>
        <v>530800010</v>
      </c>
    </row>
    <row r="327" spans="1:16" ht="16.5" customHeight="1" x14ac:dyDescent="0.3">
      <c r="A327" s="18" t="b">
        <v>1</v>
      </c>
      <c r="B327" s="19" t="str">
        <f t="shared" si="510"/>
        <v>업적 - 룬스톤 7성 누적 획득 150 회</v>
      </c>
      <c r="C327" s="18">
        <f t="shared" si="516"/>
        <v>903241007</v>
      </c>
      <c r="D327" s="18">
        <f t="shared" si="517"/>
        <v>903241006</v>
      </c>
      <c r="E327" s="18">
        <f t="shared" si="511"/>
        <v>903241008</v>
      </c>
      <c r="F327" s="25">
        <v>0</v>
      </c>
      <c r="G327" s="18">
        <f t="shared" si="518"/>
        <v>3</v>
      </c>
      <c r="H327" s="18">
        <f t="shared" si="518"/>
        <v>2</v>
      </c>
      <c r="I327" s="18">
        <f t="shared" si="518"/>
        <v>4</v>
      </c>
      <c r="J327" s="18">
        <f>J326+50</f>
        <v>150</v>
      </c>
      <c r="K327" s="18" t="str">
        <f t="shared" si="513"/>
        <v>160001001</v>
      </c>
      <c r="L327" s="25">
        <f t="shared" si="522"/>
        <v>150000</v>
      </c>
      <c r="M327" s="25" t="s">
        <v>18</v>
      </c>
      <c r="N327" s="25">
        <f t="shared" ref="N327:O327" si="524">N326+1</f>
        <v>51622</v>
      </c>
      <c r="O327" s="25">
        <f t="shared" si="524"/>
        <v>52622</v>
      </c>
      <c r="P327" s="25">
        <f t="shared" si="515"/>
        <v>530800010</v>
      </c>
    </row>
    <row r="328" spans="1:16" ht="16.5" customHeight="1" x14ac:dyDescent="0.3">
      <c r="A328" s="18" t="b">
        <v>1</v>
      </c>
      <c r="B328" s="19" t="str">
        <f t="shared" si="510"/>
        <v>업적 - 룬스톤 7성 누적 획득 200 회</v>
      </c>
      <c r="C328" s="18">
        <f t="shared" si="516"/>
        <v>903241008</v>
      </c>
      <c r="D328" s="18">
        <f t="shared" si="517"/>
        <v>903241007</v>
      </c>
      <c r="E328" s="18">
        <f t="shared" si="511"/>
        <v>903241009</v>
      </c>
      <c r="F328" s="25">
        <v>0</v>
      </c>
      <c r="G328" s="18">
        <f t="shared" si="518"/>
        <v>3</v>
      </c>
      <c r="H328" s="18">
        <f t="shared" si="518"/>
        <v>2</v>
      </c>
      <c r="I328" s="18">
        <f t="shared" si="518"/>
        <v>4</v>
      </c>
      <c r="J328" s="18">
        <f t="shared" ref="J328:J334" si="525">J327+50</f>
        <v>200</v>
      </c>
      <c r="K328" s="18" t="str">
        <f t="shared" si="513"/>
        <v>160001001</v>
      </c>
      <c r="L328" s="20">
        <f>INT(L327+L$323)</f>
        <v>200000</v>
      </c>
      <c r="M328" s="25" t="s">
        <v>18</v>
      </c>
      <c r="N328" s="25">
        <f t="shared" ref="N328:O328" si="526">N327+1</f>
        <v>51623</v>
      </c>
      <c r="O328" s="25">
        <f t="shared" si="526"/>
        <v>52623</v>
      </c>
      <c r="P328" s="25">
        <f t="shared" si="515"/>
        <v>530800010</v>
      </c>
    </row>
    <row r="329" spans="1:16" ht="16.5" customHeight="1" x14ac:dyDescent="0.3">
      <c r="A329" s="18" t="b">
        <v>1</v>
      </c>
      <c r="B329" s="19" t="str">
        <f t="shared" si="510"/>
        <v>업적 - 룬스톤 7성 누적 획득 250 회</v>
      </c>
      <c r="C329" s="18">
        <f t="shared" si="516"/>
        <v>903241009</v>
      </c>
      <c r="D329" s="18">
        <f t="shared" si="517"/>
        <v>903241008</v>
      </c>
      <c r="E329" s="18">
        <f t="shared" si="511"/>
        <v>903241010</v>
      </c>
      <c r="F329" s="25">
        <v>0</v>
      </c>
      <c r="G329" s="18">
        <f t="shared" si="518"/>
        <v>3</v>
      </c>
      <c r="H329" s="18">
        <f t="shared" si="518"/>
        <v>2</v>
      </c>
      <c r="I329" s="18">
        <f t="shared" si="518"/>
        <v>4</v>
      </c>
      <c r="J329" s="18">
        <f t="shared" si="525"/>
        <v>250</v>
      </c>
      <c r="K329" s="18" t="str">
        <f t="shared" si="513"/>
        <v>160001001</v>
      </c>
      <c r="L329" s="25">
        <f t="shared" ref="L329:L330" si="527">INT(L328+L$323)</f>
        <v>250000</v>
      </c>
      <c r="M329" s="25" t="s">
        <v>18</v>
      </c>
      <c r="N329" s="25">
        <f t="shared" ref="N329:O329" si="528">N328+1</f>
        <v>51624</v>
      </c>
      <c r="O329" s="25">
        <f t="shared" si="528"/>
        <v>52624</v>
      </c>
      <c r="P329" s="25">
        <f t="shared" si="515"/>
        <v>530800010</v>
      </c>
    </row>
    <row r="330" spans="1:16" ht="16.5" customHeight="1" x14ac:dyDescent="0.3">
      <c r="A330" s="18" t="b">
        <v>1</v>
      </c>
      <c r="B330" s="19" t="str">
        <f t="shared" si="510"/>
        <v>업적 - 룬스톤 7성 누적 획득 300 회</v>
      </c>
      <c r="C330" s="18">
        <f t="shared" si="516"/>
        <v>903241010</v>
      </c>
      <c r="D330" s="18">
        <f t="shared" si="517"/>
        <v>903241009</v>
      </c>
      <c r="E330" s="18">
        <f t="shared" si="511"/>
        <v>903241011</v>
      </c>
      <c r="F330" s="25">
        <v>0</v>
      </c>
      <c r="G330" s="18">
        <f t="shared" si="518"/>
        <v>3</v>
      </c>
      <c r="H330" s="18">
        <f t="shared" si="518"/>
        <v>2</v>
      </c>
      <c r="I330" s="18">
        <f t="shared" si="518"/>
        <v>4</v>
      </c>
      <c r="J330" s="18">
        <f t="shared" si="525"/>
        <v>300</v>
      </c>
      <c r="K330" s="18" t="str">
        <f t="shared" si="513"/>
        <v>160001001</v>
      </c>
      <c r="L330" s="25">
        <f t="shared" si="527"/>
        <v>300000</v>
      </c>
      <c r="M330" s="25" t="s">
        <v>18</v>
      </c>
      <c r="N330" s="25">
        <f t="shared" ref="N330:O330" si="529">N329+1</f>
        <v>51625</v>
      </c>
      <c r="O330" s="25">
        <f t="shared" si="529"/>
        <v>52625</v>
      </c>
      <c r="P330" s="25">
        <f t="shared" si="515"/>
        <v>530800010</v>
      </c>
    </row>
    <row r="331" spans="1:16" ht="16.5" customHeight="1" x14ac:dyDescent="0.3">
      <c r="A331" s="18" t="b">
        <v>1</v>
      </c>
      <c r="B331" s="19" t="str">
        <f t="shared" si="510"/>
        <v>업적 - 룬스톤 7성 누적 획득 350 회</v>
      </c>
      <c r="C331" s="18">
        <f t="shared" si="516"/>
        <v>903241011</v>
      </c>
      <c r="D331" s="18">
        <f t="shared" si="517"/>
        <v>903241010</v>
      </c>
      <c r="E331" s="18">
        <f t="shared" si="511"/>
        <v>903241012</v>
      </c>
      <c r="F331" s="25">
        <v>0</v>
      </c>
      <c r="G331" s="18">
        <f t="shared" si="518"/>
        <v>3</v>
      </c>
      <c r="H331" s="18">
        <f t="shared" si="518"/>
        <v>2</v>
      </c>
      <c r="I331" s="18">
        <f t="shared" si="518"/>
        <v>4</v>
      </c>
      <c r="J331" s="18">
        <f t="shared" si="525"/>
        <v>350</v>
      </c>
      <c r="K331" s="18" t="str">
        <f t="shared" si="513"/>
        <v>160001001</v>
      </c>
      <c r="L331" s="20">
        <f>INT(L330+L$328*50%)</f>
        <v>400000</v>
      </c>
      <c r="M331" s="25" t="s">
        <v>18</v>
      </c>
      <c r="N331" s="25">
        <f t="shared" ref="N331:O331" si="530">N330+1</f>
        <v>51626</v>
      </c>
      <c r="O331" s="25">
        <f t="shared" si="530"/>
        <v>52626</v>
      </c>
      <c r="P331" s="25">
        <f t="shared" si="515"/>
        <v>530800010</v>
      </c>
    </row>
    <row r="332" spans="1:16" ht="16.5" customHeight="1" x14ac:dyDescent="0.3">
      <c r="A332" s="18" t="b">
        <v>1</v>
      </c>
      <c r="B332" s="19" t="str">
        <f t="shared" si="510"/>
        <v>업적 - 룬스톤 7성 누적 획득 400 회</v>
      </c>
      <c r="C332" s="18">
        <f t="shared" si="516"/>
        <v>903241012</v>
      </c>
      <c r="D332" s="18">
        <f t="shared" si="517"/>
        <v>903241011</v>
      </c>
      <c r="E332" s="18">
        <f t="shared" si="511"/>
        <v>903241013</v>
      </c>
      <c r="F332" s="25">
        <v>0</v>
      </c>
      <c r="G332" s="18">
        <f t="shared" si="518"/>
        <v>3</v>
      </c>
      <c r="H332" s="18">
        <f t="shared" si="518"/>
        <v>2</v>
      </c>
      <c r="I332" s="18">
        <f t="shared" si="518"/>
        <v>4</v>
      </c>
      <c r="J332" s="18">
        <f t="shared" si="525"/>
        <v>400</v>
      </c>
      <c r="K332" s="18" t="str">
        <f t="shared" si="513"/>
        <v>160001001</v>
      </c>
      <c r="L332" s="25">
        <f t="shared" ref="L332:L334" si="531">INT(L331+L$328*50%)</f>
        <v>500000</v>
      </c>
      <c r="M332" s="25" t="s">
        <v>18</v>
      </c>
      <c r="N332" s="25">
        <f t="shared" ref="N332:O332" si="532">N331+1</f>
        <v>51627</v>
      </c>
      <c r="O332" s="25">
        <f t="shared" si="532"/>
        <v>52627</v>
      </c>
      <c r="P332" s="25">
        <f t="shared" si="515"/>
        <v>530800010</v>
      </c>
    </row>
    <row r="333" spans="1:16" ht="16.5" customHeight="1" x14ac:dyDescent="0.3">
      <c r="A333" s="18" t="b">
        <v>1</v>
      </c>
      <c r="B333" s="19" t="str">
        <f t="shared" si="510"/>
        <v>업적 - 룬스톤 7성 누적 획득 450 회</v>
      </c>
      <c r="C333" s="18">
        <f t="shared" si="516"/>
        <v>903241013</v>
      </c>
      <c r="D333" s="18">
        <f t="shared" si="517"/>
        <v>903241012</v>
      </c>
      <c r="E333" s="18">
        <f t="shared" si="511"/>
        <v>903241014</v>
      </c>
      <c r="F333" s="25">
        <v>0</v>
      </c>
      <c r="G333" s="18">
        <f t="shared" si="518"/>
        <v>3</v>
      </c>
      <c r="H333" s="18">
        <f t="shared" si="518"/>
        <v>2</v>
      </c>
      <c r="I333" s="18">
        <f t="shared" si="518"/>
        <v>4</v>
      </c>
      <c r="J333" s="18">
        <f t="shared" si="525"/>
        <v>450</v>
      </c>
      <c r="K333" s="18" t="str">
        <f t="shared" si="513"/>
        <v>160001001</v>
      </c>
      <c r="L333" s="25">
        <f t="shared" si="531"/>
        <v>600000</v>
      </c>
      <c r="M333" s="25" t="s">
        <v>18</v>
      </c>
      <c r="N333" s="25">
        <f t="shared" ref="N333:O333" si="533">N332+1</f>
        <v>51628</v>
      </c>
      <c r="O333" s="25">
        <f t="shared" si="533"/>
        <v>52628</v>
      </c>
      <c r="P333" s="25">
        <f t="shared" si="515"/>
        <v>530800010</v>
      </c>
    </row>
    <row r="334" spans="1:16" ht="16.5" customHeight="1" x14ac:dyDescent="0.3">
      <c r="A334" s="18" t="b">
        <v>1</v>
      </c>
      <c r="B334" s="19" t="str">
        <f t="shared" si="510"/>
        <v>업적 - 룬스톤 7성 누적 획득 500 회</v>
      </c>
      <c r="C334" s="18">
        <f t="shared" si="516"/>
        <v>903241014</v>
      </c>
      <c r="D334" s="18">
        <f t="shared" si="517"/>
        <v>903241013</v>
      </c>
      <c r="E334" s="20">
        <v>0</v>
      </c>
      <c r="F334" s="25">
        <v>0</v>
      </c>
      <c r="G334" s="18">
        <f t="shared" si="518"/>
        <v>3</v>
      </c>
      <c r="H334" s="18">
        <f t="shared" si="518"/>
        <v>2</v>
      </c>
      <c r="I334" s="18">
        <f t="shared" si="518"/>
        <v>4</v>
      </c>
      <c r="J334" s="18">
        <f t="shared" si="525"/>
        <v>500</v>
      </c>
      <c r="K334" s="18" t="str">
        <f t="shared" si="513"/>
        <v>160001001</v>
      </c>
      <c r="L334" s="25">
        <f t="shared" si="531"/>
        <v>700000</v>
      </c>
      <c r="M334" s="25" t="s">
        <v>18</v>
      </c>
      <c r="N334" s="25">
        <f t="shared" ref="N334:O334" si="534">N333+1</f>
        <v>51629</v>
      </c>
      <c r="O334" s="25">
        <f t="shared" si="534"/>
        <v>52629</v>
      </c>
      <c r="P334" s="25">
        <f t="shared" si="515"/>
        <v>530800010</v>
      </c>
    </row>
    <row r="335" spans="1:16" ht="16.5" customHeight="1" x14ac:dyDescent="0.3">
      <c r="A335" s="21" t="b">
        <v>1</v>
      </c>
      <c r="B335" s="22" t="str">
        <f>"업적 - 장비아이템 합성 누적 횟수 " &amp; J335 &amp; " 회"</f>
        <v>업적 - 장비아이템 합성 누적 횟수 1 회</v>
      </c>
      <c r="C335" s="20" t="str">
        <f>90&amp;G335&amp;H335&amp;I335&amp;1001</f>
        <v>902131001</v>
      </c>
      <c r="D335" s="20">
        <v>0</v>
      </c>
      <c r="E335" s="21">
        <f t="shared" ref="E335:E357" si="535">C336</f>
        <v>902131002</v>
      </c>
      <c r="F335" s="26">
        <v>0</v>
      </c>
      <c r="G335" s="20">
        <v>2</v>
      </c>
      <c r="H335" s="20">
        <v>1</v>
      </c>
      <c r="I335" s="20">
        <v>3</v>
      </c>
      <c r="J335" s="21">
        <v>1</v>
      </c>
      <c r="K335" s="20" t="str">
        <f>IF(M335="Gem","160001002",IF(M335="Gold","160001001"))</f>
        <v>160001001</v>
      </c>
      <c r="L335" s="21">
        <v>7500</v>
      </c>
      <c r="M335" s="26" t="s">
        <v>18</v>
      </c>
      <c r="N335" s="26">
        <f t="shared" ref="N335:O335" si="536">N334+1</f>
        <v>51630</v>
      </c>
      <c r="O335" s="26">
        <f t="shared" si="536"/>
        <v>52630</v>
      </c>
      <c r="P335" s="20">
        <v>530800009</v>
      </c>
    </row>
    <row r="336" spans="1:16" ht="16.5" customHeight="1" x14ac:dyDescent="0.3">
      <c r="A336" s="21" t="b">
        <v>1</v>
      </c>
      <c r="B336" s="22" t="str">
        <f t="shared" ref="B336:B350" si="537">"업적 - 장비아이템 합성 누적 횟수 " &amp; J336 &amp; " 회"</f>
        <v>업적 - 장비아이템 합성 누적 횟수 5 회</v>
      </c>
      <c r="C336" s="21">
        <f t="shared" ref="C336:C375" si="538">C335+1</f>
        <v>902131002</v>
      </c>
      <c r="D336" s="21" t="str">
        <f t="shared" ref="D336:D350" si="539">C335</f>
        <v>902131001</v>
      </c>
      <c r="E336" s="21">
        <f t="shared" si="535"/>
        <v>902131003</v>
      </c>
      <c r="F336" s="26">
        <v>0</v>
      </c>
      <c r="G336" s="21">
        <f>G335</f>
        <v>2</v>
      </c>
      <c r="H336" s="21">
        <f t="shared" ref="H336:I350" si="540">H335</f>
        <v>1</v>
      </c>
      <c r="I336" s="21">
        <f t="shared" si="540"/>
        <v>3</v>
      </c>
      <c r="J336" s="21">
        <v>5</v>
      </c>
      <c r="K336" s="21" t="str">
        <f t="shared" ref="K336:K358" si="541">K335</f>
        <v>160001001</v>
      </c>
      <c r="L336" s="20">
        <v>15000</v>
      </c>
      <c r="M336" s="26" t="s">
        <v>18</v>
      </c>
      <c r="N336" s="26">
        <f t="shared" ref="N336:O336" si="542">N335+1</f>
        <v>51631</v>
      </c>
      <c r="O336" s="26">
        <f t="shared" si="542"/>
        <v>52631</v>
      </c>
      <c r="P336" s="26">
        <f t="shared" ref="P336:P358" si="543">P335</f>
        <v>530800009</v>
      </c>
    </row>
    <row r="337" spans="1:16" ht="16.5" customHeight="1" x14ac:dyDescent="0.3">
      <c r="A337" s="21" t="b">
        <v>1</v>
      </c>
      <c r="B337" s="22" t="str">
        <f t="shared" si="537"/>
        <v>업적 - 장비아이템 합성 누적 횟수 10 회</v>
      </c>
      <c r="C337" s="21">
        <f t="shared" si="538"/>
        <v>902131003</v>
      </c>
      <c r="D337" s="21">
        <f t="shared" si="539"/>
        <v>902131002</v>
      </c>
      <c r="E337" s="21">
        <f t="shared" si="535"/>
        <v>902131004</v>
      </c>
      <c r="F337" s="26">
        <v>0</v>
      </c>
      <c r="G337" s="21">
        <f t="shared" ref="G337:I352" si="544">G336</f>
        <v>2</v>
      </c>
      <c r="H337" s="21">
        <f t="shared" si="540"/>
        <v>1</v>
      </c>
      <c r="I337" s="21">
        <f t="shared" si="540"/>
        <v>3</v>
      </c>
      <c r="J337" s="21">
        <f>J336+5</f>
        <v>10</v>
      </c>
      <c r="K337" s="21" t="str">
        <f t="shared" si="541"/>
        <v>160001001</v>
      </c>
      <c r="L337" s="21">
        <f>INT(L336+L$270*100%)</f>
        <v>30000</v>
      </c>
      <c r="M337" s="26" t="s">
        <v>18</v>
      </c>
      <c r="N337" s="26">
        <f t="shared" ref="N337:O337" si="545">N336+1</f>
        <v>51632</v>
      </c>
      <c r="O337" s="26">
        <f t="shared" si="545"/>
        <v>52632</v>
      </c>
      <c r="P337" s="26">
        <f t="shared" si="543"/>
        <v>530800009</v>
      </c>
    </row>
    <row r="338" spans="1:16" ht="16.5" customHeight="1" x14ac:dyDescent="0.3">
      <c r="A338" s="21" t="b">
        <v>1</v>
      </c>
      <c r="B338" s="22" t="str">
        <f t="shared" si="537"/>
        <v>업적 - 장비아이템 합성 누적 횟수 15 회</v>
      </c>
      <c r="C338" s="21">
        <f t="shared" si="538"/>
        <v>902131004</v>
      </c>
      <c r="D338" s="21">
        <f t="shared" si="539"/>
        <v>902131003</v>
      </c>
      <c r="E338" s="21">
        <f t="shared" si="535"/>
        <v>902131005</v>
      </c>
      <c r="F338" s="26">
        <v>0</v>
      </c>
      <c r="G338" s="21">
        <f t="shared" si="544"/>
        <v>2</v>
      </c>
      <c r="H338" s="21">
        <f t="shared" si="540"/>
        <v>1</v>
      </c>
      <c r="I338" s="21">
        <f t="shared" si="540"/>
        <v>3</v>
      </c>
      <c r="J338" s="21">
        <f t="shared" ref="J338:J345" si="546">J337+5</f>
        <v>15</v>
      </c>
      <c r="K338" s="21" t="str">
        <f t="shared" si="541"/>
        <v>160001001</v>
      </c>
      <c r="L338" s="20">
        <f>INT(L337+20000)</f>
        <v>50000</v>
      </c>
      <c r="M338" s="26" t="s">
        <v>18</v>
      </c>
      <c r="N338" s="26">
        <f t="shared" ref="N338:O338" si="547">N337+1</f>
        <v>51633</v>
      </c>
      <c r="O338" s="26">
        <f t="shared" si="547"/>
        <v>52633</v>
      </c>
      <c r="P338" s="26">
        <f t="shared" si="543"/>
        <v>530800009</v>
      </c>
    </row>
    <row r="339" spans="1:16" ht="16.5" customHeight="1" x14ac:dyDescent="0.3">
      <c r="A339" s="21" t="b">
        <v>1</v>
      </c>
      <c r="B339" s="22" t="str">
        <f t="shared" si="537"/>
        <v>업적 - 장비아이템 합성 누적 횟수 20 회</v>
      </c>
      <c r="C339" s="21">
        <f t="shared" si="538"/>
        <v>902131005</v>
      </c>
      <c r="D339" s="21">
        <f t="shared" si="539"/>
        <v>902131004</v>
      </c>
      <c r="E339" s="21">
        <f t="shared" si="535"/>
        <v>902131006</v>
      </c>
      <c r="F339" s="26">
        <v>0</v>
      </c>
      <c r="G339" s="21">
        <f t="shared" si="544"/>
        <v>2</v>
      </c>
      <c r="H339" s="21">
        <f t="shared" si="540"/>
        <v>1</v>
      </c>
      <c r="I339" s="21">
        <f t="shared" si="540"/>
        <v>3</v>
      </c>
      <c r="J339" s="21">
        <f t="shared" si="546"/>
        <v>20</v>
      </c>
      <c r="K339" s="21" t="str">
        <f t="shared" si="541"/>
        <v>160001001</v>
      </c>
      <c r="L339" s="21">
        <f>INT(L338+L$272*50%)</f>
        <v>75000</v>
      </c>
      <c r="M339" s="26" t="s">
        <v>18</v>
      </c>
      <c r="N339" s="26">
        <f t="shared" ref="N339:O339" si="548">N338+1</f>
        <v>51634</v>
      </c>
      <c r="O339" s="26">
        <f t="shared" si="548"/>
        <v>52634</v>
      </c>
      <c r="P339" s="26">
        <f t="shared" si="543"/>
        <v>530800009</v>
      </c>
    </row>
    <row r="340" spans="1:16" ht="16.5" customHeight="1" x14ac:dyDescent="0.3">
      <c r="A340" s="21" t="b">
        <v>1</v>
      </c>
      <c r="B340" s="22" t="str">
        <f t="shared" si="537"/>
        <v>업적 - 장비아이템 합성 누적 횟수 25 회</v>
      </c>
      <c r="C340" s="21">
        <f t="shared" si="538"/>
        <v>902131006</v>
      </c>
      <c r="D340" s="21">
        <f t="shared" si="539"/>
        <v>902131005</v>
      </c>
      <c r="E340" s="21">
        <f t="shared" si="535"/>
        <v>902131007</v>
      </c>
      <c r="F340" s="26">
        <v>0</v>
      </c>
      <c r="G340" s="21">
        <f t="shared" si="544"/>
        <v>2</v>
      </c>
      <c r="H340" s="21">
        <f t="shared" si="540"/>
        <v>1</v>
      </c>
      <c r="I340" s="21">
        <f t="shared" si="540"/>
        <v>3</v>
      </c>
      <c r="J340" s="21">
        <f t="shared" si="546"/>
        <v>25</v>
      </c>
      <c r="K340" s="21" t="str">
        <f t="shared" si="541"/>
        <v>160001001</v>
      </c>
      <c r="L340" s="21">
        <f t="shared" ref="L340:L358" si="549">INT(L339+L$272*50%)</f>
        <v>100000</v>
      </c>
      <c r="M340" s="26" t="s">
        <v>18</v>
      </c>
      <c r="N340" s="26">
        <f t="shared" ref="N340:O340" si="550">N339+1</f>
        <v>51635</v>
      </c>
      <c r="O340" s="26">
        <f t="shared" si="550"/>
        <v>52635</v>
      </c>
      <c r="P340" s="26">
        <f t="shared" si="543"/>
        <v>530800009</v>
      </c>
    </row>
    <row r="341" spans="1:16" ht="16.5" customHeight="1" x14ac:dyDescent="0.3">
      <c r="A341" s="21" t="b">
        <v>1</v>
      </c>
      <c r="B341" s="22" t="str">
        <f t="shared" si="537"/>
        <v>업적 - 장비아이템 합성 누적 횟수 30 회</v>
      </c>
      <c r="C341" s="21">
        <f t="shared" si="538"/>
        <v>902131007</v>
      </c>
      <c r="D341" s="21">
        <f t="shared" si="539"/>
        <v>902131006</v>
      </c>
      <c r="E341" s="21">
        <f t="shared" si="535"/>
        <v>902131008</v>
      </c>
      <c r="F341" s="26">
        <v>0</v>
      </c>
      <c r="G341" s="21">
        <f t="shared" si="544"/>
        <v>2</v>
      </c>
      <c r="H341" s="21">
        <f t="shared" si="540"/>
        <v>1</v>
      </c>
      <c r="I341" s="21">
        <f t="shared" si="540"/>
        <v>3</v>
      </c>
      <c r="J341" s="21">
        <f t="shared" si="546"/>
        <v>30</v>
      </c>
      <c r="K341" s="21" t="str">
        <f t="shared" si="541"/>
        <v>160001001</v>
      </c>
      <c r="L341" s="21">
        <f t="shared" si="549"/>
        <v>125000</v>
      </c>
      <c r="M341" s="26" t="s">
        <v>18</v>
      </c>
      <c r="N341" s="26">
        <f t="shared" ref="N341:O341" si="551">N340+1</f>
        <v>51636</v>
      </c>
      <c r="O341" s="26">
        <f t="shared" si="551"/>
        <v>52636</v>
      </c>
      <c r="P341" s="26">
        <f t="shared" si="543"/>
        <v>530800009</v>
      </c>
    </row>
    <row r="342" spans="1:16" ht="16.5" customHeight="1" x14ac:dyDescent="0.3">
      <c r="A342" s="21" t="b">
        <v>1</v>
      </c>
      <c r="B342" s="22" t="str">
        <f t="shared" si="537"/>
        <v>업적 - 장비아이템 합성 누적 횟수 35 회</v>
      </c>
      <c r="C342" s="21">
        <f t="shared" si="538"/>
        <v>902131008</v>
      </c>
      <c r="D342" s="21">
        <f t="shared" si="539"/>
        <v>902131007</v>
      </c>
      <c r="E342" s="21">
        <f t="shared" si="535"/>
        <v>902131009</v>
      </c>
      <c r="F342" s="26">
        <v>0</v>
      </c>
      <c r="G342" s="21">
        <f t="shared" si="544"/>
        <v>2</v>
      </c>
      <c r="H342" s="21">
        <f t="shared" si="540"/>
        <v>1</v>
      </c>
      <c r="I342" s="21">
        <f t="shared" si="540"/>
        <v>3</v>
      </c>
      <c r="J342" s="21">
        <f t="shared" si="546"/>
        <v>35</v>
      </c>
      <c r="K342" s="21" t="str">
        <f t="shared" si="541"/>
        <v>160001001</v>
      </c>
      <c r="L342" s="21">
        <f t="shared" si="549"/>
        <v>150000</v>
      </c>
      <c r="M342" s="26" t="s">
        <v>18</v>
      </c>
      <c r="N342" s="26">
        <f t="shared" ref="N342:O342" si="552">N341+1</f>
        <v>51637</v>
      </c>
      <c r="O342" s="26">
        <f t="shared" si="552"/>
        <v>52637</v>
      </c>
      <c r="P342" s="26">
        <f t="shared" si="543"/>
        <v>530800009</v>
      </c>
    </row>
    <row r="343" spans="1:16" ht="16.5" customHeight="1" x14ac:dyDescent="0.3">
      <c r="A343" s="21" t="b">
        <v>1</v>
      </c>
      <c r="B343" s="22" t="str">
        <f t="shared" si="537"/>
        <v>업적 - 장비아이템 합성 누적 횟수 40 회</v>
      </c>
      <c r="C343" s="21">
        <f t="shared" si="538"/>
        <v>902131009</v>
      </c>
      <c r="D343" s="21">
        <f t="shared" si="539"/>
        <v>902131008</v>
      </c>
      <c r="E343" s="21">
        <f t="shared" si="535"/>
        <v>902131010</v>
      </c>
      <c r="F343" s="26">
        <v>0</v>
      </c>
      <c r="G343" s="21">
        <f t="shared" si="544"/>
        <v>2</v>
      </c>
      <c r="H343" s="21">
        <f t="shared" si="540"/>
        <v>1</v>
      </c>
      <c r="I343" s="21">
        <f t="shared" si="540"/>
        <v>3</v>
      </c>
      <c r="J343" s="21">
        <f t="shared" si="546"/>
        <v>40</v>
      </c>
      <c r="K343" s="21" t="str">
        <f t="shared" si="541"/>
        <v>160001001</v>
      </c>
      <c r="L343" s="21">
        <f t="shared" si="549"/>
        <v>175000</v>
      </c>
      <c r="M343" s="26" t="s">
        <v>18</v>
      </c>
      <c r="N343" s="26">
        <f t="shared" ref="N343:O343" si="553">N342+1</f>
        <v>51638</v>
      </c>
      <c r="O343" s="26">
        <f t="shared" si="553"/>
        <v>52638</v>
      </c>
      <c r="P343" s="26">
        <f t="shared" si="543"/>
        <v>530800009</v>
      </c>
    </row>
    <row r="344" spans="1:16" ht="16.5" customHeight="1" x14ac:dyDescent="0.3">
      <c r="A344" s="21" t="b">
        <v>1</v>
      </c>
      <c r="B344" s="22" t="str">
        <f t="shared" si="537"/>
        <v>업적 - 장비아이템 합성 누적 횟수 45 회</v>
      </c>
      <c r="C344" s="21">
        <f t="shared" si="538"/>
        <v>902131010</v>
      </c>
      <c r="D344" s="21">
        <f t="shared" si="539"/>
        <v>902131009</v>
      </c>
      <c r="E344" s="21">
        <f t="shared" si="535"/>
        <v>902131011</v>
      </c>
      <c r="F344" s="26">
        <v>0</v>
      </c>
      <c r="G344" s="21">
        <f t="shared" si="544"/>
        <v>2</v>
      </c>
      <c r="H344" s="21">
        <f t="shared" si="540"/>
        <v>1</v>
      </c>
      <c r="I344" s="21">
        <f t="shared" si="540"/>
        <v>3</v>
      </c>
      <c r="J344" s="21">
        <f t="shared" si="546"/>
        <v>45</v>
      </c>
      <c r="K344" s="21" t="str">
        <f t="shared" si="541"/>
        <v>160001001</v>
      </c>
      <c r="L344" s="21">
        <f t="shared" si="549"/>
        <v>200000</v>
      </c>
      <c r="M344" s="26" t="s">
        <v>18</v>
      </c>
      <c r="N344" s="26">
        <f t="shared" ref="N344:O344" si="554">N343+1</f>
        <v>51639</v>
      </c>
      <c r="O344" s="26">
        <f t="shared" si="554"/>
        <v>52639</v>
      </c>
      <c r="P344" s="26">
        <f t="shared" si="543"/>
        <v>530800009</v>
      </c>
    </row>
    <row r="345" spans="1:16" ht="16.5" customHeight="1" x14ac:dyDescent="0.3">
      <c r="A345" s="21" t="b">
        <v>1</v>
      </c>
      <c r="B345" s="22" t="str">
        <f t="shared" si="537"/>
        <v>업적 - 장비아이템 합성 누적 횟수 50 회</v>
      </c>
      <c r="C345" s="21">
        <f t="shared" si="538"/>
        <v>902131011</v>
      </c>
      <c r="D345" s="21">
        <f t="shared" si="539"/>
        <v>902131010</v>
      </c>
      <c r="E345" s="21">
        <f t="shared" si="535"/>
        <v>902131012</v>
      </c>
      <c r="F345" s="26">
        <v>0</v>
      </c>
      <c r="G345" s="21">
        <f t="shared" si="544"/>
        <v>2</v>
      </c>
      <c r="H345" s="21">
        <f t="shared" si="540"/>
        <v>1</v>
      </c>
      <c r="I345" s="21">
        <f t="shared" si="540"/>
        <v>3</v>
      </c>
      <c r="J345" s="21">
        <f t="shared" si="546"/>
        <v>50</v>
      </c>
      <c r="K345" s="21" t="str">
        <f t="shared" si="541"/>
        <v>160001001</v>
      </c>
      <c r="L345" s="21">
        <f t="shared" si="549"/>
        <v>225000</v>
      </c>
      <c r="M345" s="26" t="s">
        <v>18</v>
      </c>
      <c r="N345" s="26">
        <f t="shared" ref="N345:O345" si="555">N344+1</f>
        <v>51640</v>
      </c>
      <c r="O345" s="26">
        <f t="shared" si="555"/>
        <v>52640</v>
      </c>
      <c r="P345" s="26">
        <f t="shared" si="543"/>
        <v>530800009</v>
      </c>
    </row>
    <row r="346" spans="1:16" ht="16.5" customHeight="1" x14ac:dyDescent="0.3">
      <c r="A346" s="21" t="b">
        <v>1</v>
      </c>
      <c r="B346" s="22" t="str">
        <f t="shared" si="537"/>
        <v>업적 - 장비아이템 합성 누적 횟수 60 회</v>
      </c>
      <c r="C346" s="21">
        <f t="shared" si="538"/>
        <v>902131012</v>
      </c>
      <c r="D346" s="21">
        <f t="shared" si="539"/>
        <v>902131011</v>
      </c>
      <c r="E346" s="21">
        <f t="shared" si="535"/>
        <v>902131013</v>
      </c>
      <c r="F346" s="26">
        <v>0</v>
      </c>
      <c r="G346" s="21">
        <f t="shared" si="544"/>
        <v>2</v>
      </c>
      <c r="H346" s="21">
        <f t="shared" si="540"/>
        <v>1</v>
      </c>
      <c r="I346" s="21">
        <f t="shared" si="540"/>
        <v>3</v>
      </c>
      <c r="J346" s="21">
        <f>J345+10</f>
        <v>60</v>
      </c>
      <c r="K346" s="21" t="str">
        <f t="shared" si="541"/>
        <v>160001001</v>
      </c>
      <c r="L346" s="21">
        <f t="shared" si="549"/>
        <v>250000</v>
      </c>
      <c r="M346" s="26" t="s">
        <v>18</v>
      </c>
      <c r="N346" s="26">
        <f t="shared" ref="N346:O346" si="556">N345+1</f>
        <v>51641</v>
      </c>
      <c r="O346" s="26">
        <f t="shared" si="556"/>
        <v>52641</v>
      </c>
      <c r="P346" s="26">
        <f t="shared" si="543"/>
        <v>530800009</v>
      </c>
    </row>
    <row r="347" spans="1:16" ht="16.5" customHeight="1" x14ac:dyDescent="0.3">
      <c r="A347" s="21" t="b">
        <v>1</v>
      </c>
      <c r="B347" s="22" t="str">
        <f t="shared" si="537"/>
        <v>업적 - 장비아이템 합성 누적 횟수 70 회</v>
      </c>
      <c r="C347" s="21">
        <f t="shared" si="538"/>
        <v>902131013</v>
      </c>
      <c r="D347" s="21">
        <f t="shared" si="539"/>
        <v>902131012</v>
      </c>
      <c r="E347" s="21">
        <f t="shared" si="535"/>
        <v>902131014</v>
      </c>
      <c r="F347" s="26">
        <v>0</v>
      </c>
      <c r="G347" s="21">
        <f t="shared" si="544"/>
        <v>2</v>
      </c>
      <c r="H347" s="21">
        <f t="shared" si="540"/>
        <v>1</v>
      </c>
      <c r="I347" s="21">
        <f t="shared" si="540"/>
        <v>3</v>
      </c>
      <c r="J347" s="21">
        <f t="shared" ref="J347:J350" si="557">J346+10</f>
        <v>70</v>
      </c>
      <c r="K347" s="21" t="str">
        <f t="shared" si="541"/>
        <v>160001001</v>
      </c>
      <c r="L347" s="21">
        <f t="shared" si="549"/>
        <v>275000</v>
      </c>
      <c r="M347" s="26" t="s">
        <v>18</v>
      </c>
      <c r="N347" s="26">
        <f t="shared" ref="N347:O347" si="558">N346+1</f>
        <v>51642</v>
      </c>
      <c r="O347" s="26">
        <f t="shared" si="558"/>
        <v>52642</v>
      </c>
      <c r="P347" s="26">
        <f t="shared" si="543"/>
        <v>530800009</v>
      </c>
    </row>
    <row r="348" spans="1:16" ht="16.5" customHeight="1" x14ac:dyDescent="0.3">
      <c r="A348" s="21" t="b">
        <v>1</v>
      </c>
      <c r="B348" s="22" t="str">
        <f t="shared" si="537"/>
        <v>업적 - 장비아이템 합성 누적 횟수 80 회</v>
      </c>
      <c r="C348" s="21">
        <f t="shared" si="538"/>
        <v>902131014</v>
      </c>
      <c r="D348" s="21">
        <f t="shared" si="539"/>
        <v>902131013</v>
      </c>
      <c r="E348" s="21">
        <f t="shared" si="535"/>
        <v>902131015</v>
      </c>
      <c r="F348" s="26">
        <v>0</v>
      </c>
      <c r="G348" s="21">
        <f t="shared" si="544"/>
        <v>2</v>
      </c>
      <c r="H348" s="21">
        <f t="shared" si="540"/>
        <v>1</v>
      </c>
      <c r="I348" s="21">
        <f t="shared" si="540"/>
        <v>3</v>
      </c>
      <c r="J348" s="21">
        <f t="shared" si="557"/>
        <v>80</v>
      </c>
      <c r="K348" s="21" t="str">
        <f t="shared" si="541"/>
        <v>160001001</v>
      </c>
      <c r="L348" s="21">
        <f t="shared" si="549"/>
        <v>300000</v>
      </c>
      <c r="M348" s="26" t="s">
        <v>18</v>
      </c>
      <c r="N348" s="26">
        <f t="shared" ref="N348:O348" si="559">N347+1</f>
        <v>51643</v>
      </c>
      <c r="O348" s="26">
        <f t="shared" si="559"/>
        <v>52643</v>
      </c>
      <c r="P348" s="26">
        <f t="shared" si="543"/>
        <v>530800009</v>
      </c>
    </row>
    <row r="349" spans="1:16" ht="16.5" customHeight="1" x14ac:dyDescent="0.3">
      <c r="A349" s="21" t="b">
        <v>1</v>
      </c>
      <c r="B349" s="22" t="str">
        <f t="shared" si="537"/>
        <v>업적 - 장비아이템 합성 누적 횟수 90 회</v>
      </c>
      <c r="C349" s="21">
        <f t="shared" si="538"/>
        <v>902131015</v>
      </c>
      <c r="D349" s="21">
        <f t="shared" si="539"/>
        <v>902131014</v>
      </c>
      <c r="E349" s="21">
        <f t="shared" si="535"/>
        <v>902131016</v>
      </c>
      <c r="F349" s="26">
        <v>0</v>
      </c>
      <c r="G349" s="21">
        <f t="shared" si="544"/>
        <v>2</v>
      </c>
      <c r="H349" s="21">
        <f t="shared" si="540"/>
        <v>1</v>
      </c>
      <c r="I349" s="21">
        <f t="shared" si="540"/>
        <v>3</v>
      </c>
      <c r="J349" s="21">
        <f t="shared" si="557"/>
        <v>90</v>
      </c>
      <c r="K349" s="21" t="str">
        <f t="shared" si="541"/>
        <v>160001001</v>
      </c>
      <c r="L349" s="21">
        <f t="shared" si="549"/>
        <v>325000</v>
      </c>
      <c r="M349" s="26" t="s">
        <v>18</v>
      </c>
      <c r="N349" s="26">
        <f t="shared" ref="N349:O349" si="560">N348+1</f>
        <v>51644</v>
      </c>
      <c r="O349" s="26">
        <f t="shared" si="560"/>
        <v>52644</v>
      </c>
      <c r="P349" s="26">
        <f t="shared" si="543"/>
        <v>530800009</v>
      </c>
    </row>
    <row r="350" spans="1:16" ht="16.5" customHeight="1" x14ac:dyDescent="0.3">
      <c r="A350" s="21" t="b">
        <v>1</v>
      </c>
      <c r="B350" s="22" t="str">
        <f t="shared" si="537"/>
        <v>업적 - 장비아이템 합성 누적 횟수 100 회</v>
      </c>
      <c r="C350" s="21">
        <f t="shared" si="538"/>
        <v>902131016</v>
      </c>
      <c r="D350" s="21">
        <f t="shared" si="539"/>
        <v>902131015</v>
      </c>
      <c r="E350" s="21">
        <f t="shared" si="535"/>
        <v>902131017</v>
      </c>
      <c r="F350" s="26">
        <v>0</v>
      </c>
      <c r="G350" s="21">
        <f t="shared" si="544"/>
        <v>2</v>
      </c>
      <c r="H350" s="21">
        <f t="shared" si="540"/>
        <v>1</v>
      </c>
      <c r="I350" s="21">
        <f t="shared" si="540"/>
        <v>3</v>
      </c>
      <c r="J350" s="21">
        <f t="shared" si="557"/>
        <v>100</v>
      </c>
      <c r="K350" s="21" t="str">
        <f t="shared" si="541"/>
        <v>160001001</v>
      </c>
      <c r="L350" s="21">
        <f t="shared" si="549"/>
        <v>350000</v>
      </c>
      <c r="M350" s="26" t="s">
        <v>18</v>
      </c>
      <c r="N350" s="26">
        <f t="shared" ref="N350:O350" si="561">N349+1</f>
        <v>51645</v>
      </c>
      <c r="O350" s="26">
        <f t="shared" si="561"/>
        <v>52645</v>
      </c>
      <c r="P350" s="26">
        <f t="shared" si="543"/>
        <v>530800009</v>
      </c>
    </row>
    <row r="351" spans="1:16" ht="16.5" customHeight="1" x14ac:dyDescent="0.3">
      <c r="A351" s="21" t="b">
        <v>1</v>
      </c>
      <c r="B351" s="22" t="str">
        <f t="shared" ref="B351:B357" si="562">"업적 - 장비아이템 합성 누적 횟수 " &amp; J351 &amp; " 회"</f>
        <v>업적 - 장비아이템 합성 누적 횟수 150 회</v>
      </c>
      <c r="C351" s="21">
        <f t="shared" si="538"/>
        <v>902131017</v>
      </c>
      <c r="D351" s="21">
        <f t="shared" ref="D351:D357" si="563">C350</f>
        <v>902131016</v>
      </c>
      <c r="E351" s="21">
        <f t="shared" si="535"/>
        <v>902131018</v>
      </c>
      <c r="F351" s="26">
        <v>0</v>
      </c>
      <c r="G351" s="21">
        <f t="shared" si="544"/>
        <v>2</v>
      </c>
      <c r="H351" s="21">
        <f t="shared" si="544"/>
        <v>1</v>
      </c>
      <c r="I351" s="21">
        <f t="shared" si="544"/>
        <v>3</v>
      </c>
      <c r="J351" s="21">
        <f>J350+50</f>
        <v>150</v>
      </c>
      <c r="K351" s="21" t="str">
        <f t="shared" si="541"/>
        <v>160001001</v>
      </c>
      <c r="L351" s="21">
        <f t="shared" si="549"/>
        <v>375000</v>
      </c>
      <c r="M351" s="26" t="s">
        <v>18</v>
      </c>
      <c r="N351" s="26">
        <f t="shared" ref="N351:O351" si="564">N350+1</f>
        <v>51646</v>
      </c>
      <c r="O351" s="26">
        <f t="shared" si="564"/>
        <v>52646</v>
      </c>
      <c r="P351" s="26">
        <f t="shared" si="543"/>
        <v>530800009</v>
      </c>
    </row>
    <row r="352" spans="1:16" ht="16.5" customHeight="1" x14ac:dyDescent="0.3">
      <c r="A352" s="21" t="b">
        <v>1</v>
      </c>
      <c r="B352" s="22" t="str">
        <f t="shared" si="562"/>
        <v>업적 - 장비아이템 합성 누적 횟수 200 회</v>
      </c>
      <c r="C352" s="21">
        <f t="shared" si="538"/>
        <v>902131018</v>
      </c>
      <c r="D352" s="21">
        <f t="shared" si="563"/>
        <v>902131017</v>
      </c>
      <c r="E352" s="21">
        <f t="shared" si="535"/>
        <v>902131019</v>
      </c>
      <c r="F352" s="26">
        <v>0</v>
      </c>
      <c r="G352" s="21">
        <f t="shared" si="544"/>
        <v>2</v>
      </c>
      <c r="H352" s="21">
        <f t="shared" si="544"/>
        <v>1</v>
      </c>
      <c r="I352" s="21">
        <f t="shared" si="544"/>
        <v>3</v>
      </c>
      <c r="J352" s="21">
        <f t="shared" ref="J352:J358" si="565">J351+50</f>
        <v>200</v>
      </c>
      <c r="K352" s="21" t="str">
        <f t="shared" si="541"/>
        <v>160001001</v>
      </c>
      <c r="L352" s="21">
        <f t="shared" si="549"/>
        <v>400000</v>
      </c>
      <c r="M352" s="26" t="s">
        <v>18</v>
      </c>
      <c r="N352" s="26">
        <f t="shared" ref="N352:O352" si="566">N351+1</f>
        <v>51647</v>
      </c>
      <c r="O352" s="26">
        <f t="shared" si="566"/>
        <v>52647</v>
      </c>
      <c r="P352" s="26">
        <f t="shared" si="543"/>
        <v>530800009</v>
      </c>
    </row>
    <row r="353" spans="1:16" ht="16.5" customHeight="1" x14ac:dyDescent="0.3">
      <c r="A353" s="21" t="b">
        <v>1</v>
      </c>
      <c r="B353" s="22" t="str">
        <f t="shared" si="562"/>
        <v>업적 - 장비아이템 합성 누적 횟수 250 회</v>
      </c>
      <c r="C353" s="21">
        <f t="shared" si="538"/>
        <v>902131019</v>
      </c>
      <c r="D353" s="21">
        <f t="shared" si="563"/>
        <v>902131018</v>
      </c>
      <c r="E353" s="21">
        <f t="shared" si="535"/>
        <v>902131020</v>
      </c>
      <c r="F353" s="26">
        <v>0</v>
      </c>
      <c r="G353" s="21">
        <f t="shared" ref="G353:I358" si="567">G352</f>
        <v>2</v>
      </c>
      <c r="H353" s="21">
        <f t="shared" si="567"/>
        <v>1</v>
      </c>
      <c r="I353" s="21">
        <f t="shared" si="567"/>
        <v>3</v>
      </c>
      <c r="J353" s="21">
        <f t="shared" si="565"/>
        <v>250</v>
      </c>
      <c r="K353" s="21" t="str">
        <f t="shared" si="541"/>
        <v>160001001</v>
      </c>
      <c r="L353" s="21">
        <f t="shared" si="549"/>
        <v>425000</v>
      </c>
      <c r="M353" s="26" t="s">
        <v>18</v>
      </c>
      <c r="N353" s="26">
        <f t="shared" ref="N353:O353" si="568">N352+1</f>
        <v>51648</v>
      </c>
      <c r="O353" s="26">
        <f t="shared" si="568"/>
        <v>52648</v>
      </c>
      <c r="P353" s="26">
        <f t="shared" si="543"/>
        <v>530800009</v>
      </c>
    </row>
    <row r="354" spans="1:16" ht="16.5" customHeight="1" x14ac:dyDescent="0.3">
      <c r="A354" s="21" t="b">
        <v>1</v>
      </c>
      <c r="B354" s="22" t="str">
        <f t="shared" si="562"/>
        <v>업적 - 장비아이템 합성 누적 횟수 300 회</v>
      </c>
      <c r="C354" s="21">
        <f t="shared" si="538"/>
        <v>902131020</v>
      </c>
      <c r="D354" s="21">
        <f t="shared" si="563"/>
        <v>902131019</v>
      </c>
      <c r="E354" s="21">
        <f t="shared" si="535"/>
        <v>902131021</v>
      </c>
      <c r="F354" s="26">
        <v>0</v>
      </c>
      <c r="G354" s="21">
        <f t="shared" si="567"/>
        <v>2</v>
      </c>
      <c r="H354" s="21">
        <f t="shared" si="567"/>
        <v>1</v>
      </c>
      <c r="I354" s="21">
        <f t="shared" si="567"/>
        <v>3</v>
      </c>
      <c r="J354" s="21">
        <f t="shared" si="565"/>
        <v>300</v>
      </c>
      <c r="K354" s="21" t="str">
        <f t="shared" si="541"/>
        <v>160001001</v>
      </c>
      <c r="L354" s="21">
        <f t="shared" si="549"/>
        <v>450000</v>
      </c>
      <c r="M354" s="26" t="s">
        <v>18</v>
      </c>
      <c r="N354" s="26">
        <f t="shared" ref="N354:O354" si="569">N353+1</f>
        <v>51649</v>
      </c>
      <c r="O354" s="26">
        <f t="shared" si="569"/>
        <v>52649</v>
      </c>
      <c r="P354" s="26">
        <f t="shared" si="543"/>
        <v>530800009</v>
      </c>
    </row>
    <row r="355" spans="1:16" ht="16.5" customHeight="1" x14ac:dyDescent="0.3">
      <c r="A355" s="21" t="b">
        <v>1</v>
      </c>
      <c r="B355" s="22" t="str">
        <f t="shared" si="562"/>
        <v>업적 - 장비아이템 합성 누적 횟수 350 회</v>
      </c>
      <c r="C355" s="21">
        <f t="shared" si="538"/>
        <v>902131021</v>
      </c>
      <c r="D355" s="21">
        <f t="shared" si="563"/>
        <v>902131020</v>
      </c>
      <c r="E355" s="21">
        <f t="shared" si="535"/>
        <v>902131022</v>
      </c>
      <c r="F355" s="26">
        <v>0</v>
      </c>
      <c r="G355" s="21">
        <f t="shared" si="567"/>
        <v>2</v>
      </c>
      <c r="H355" s="21">
        <f t="shared" si="567"/>
        <v>1</v>
      </c>
      <c r="I355" s="21">
        <f t="shared" si="567"/>
        <v>3</v>
      </c>
      <c r="J355" s="21">
        <f t="shared" si="565"/>
        <v>350</v>
      </c>
      <c r="K355" s="21" t="str">
        <f t="shared" si="541"/>
        <v>160001001</v>
      </c>
      <c r="L355" s="21">
        <f t="shared" si="549"/>
        <v>475000</v>
      </c>
      <c r="M355" s="26" t="s">
        <v>18</v>
      </c>
      <c r="N355" s="26">
        <f t="shared" ref="N355:O355" si="570">N354+1</f>
        <v>51650</v>
      </c>
      <c r="O355" s="26">
        <f t="shared" si="570"/>
        <v>52650</v>
      </c>
      <c r="P355" s="26">
        <f t="shared" si="543"/>
        <v>530800009</v>
      </c>
    </row>
    <row r="356" spans="1:16" ht="16.5" customHeight="1" x14ac:dyDescent="0.3">
      <c r="A356" s="21" t="b">
        <v>1</v>
      </c>
      <c r="B356" s="22" t="str">
        <f t="shared" si="562"/>
        <v>업적 - 장비아이템 합성 누적 횟수 400 회</v>
      </c>
      <c r="C356" s="21">
        <f t="shared" si="538"/>
        <v>902131022</v>
      </c>
      <c r="D356" s="21">
        <f t="shared" si="563"/>
        <v>902131021</v>
      </c>
      <c r="E356" s="21">
        <f t="shared" si="535"/>
        <v>902131023</v>
      </c>
      <c r="F356" s="26">
        <v>0</v>
      </c>
      <c r="G356" s="21">
        <f t="shared" si="567"/>
        <v>2</v>
      </c>
      <c r="H356" s="21">
        <f t="shared" si="567"/>
        <v>1</v>
      </c>
      <c r="I356" s="21">
        <f t="shared" si="567"/>
        <v>3</v>
      </c>
      <c r="J356" s="21">
        <f t="shared" si="565"/>
        <v>400</v>
      </c>
      <c r="K356" s="21" t="str">
        <f t="shared" si="541"/>
        <v>160001001</v>
      </c>
      <c r="L356" s="21">
        <f t="shared" si="549"/>
        <v>500000</v>
      </c>
      <c r="M356" s="26" t="s">
        <v>18</v>
      </c>
      <c r="N356" s="26">
        <f t="shared" ref="N356:O356" si="571">N355+1</f>
        <v>51651</v>
      </c>
      <c r="O356" s="26">
        <f t="shared" si="571"/>
        <v>52651</v>
      </c>
      <c r="P356" s="26">
        <f t="shared" si="543"/>
        <v>530800009</v>
      </c>
    </row>
    <row r="357" spans="1:16" ht="16.5" customHeight="1" x14ac:dyDescent="0.3">
      <c r="A357" s="21" t="b">
        <v>1</v>
      </c>
      <c r="B357" s="22" t="str">
        <f t="shared" si="562"/>
        <v>업적 - 장비아이템 합성 누적 횟수 450 회</v>
      </c>
      <c r="C357" s="21">
        <f t="shared" si="538"/>
        <v>902131023</v>
      </c>
      <c r="D357" s="21">
        <f t="shared" si="563"/>
        <v>902131022</v>
      </c>
      <c r="E357" s="21">
        <f t="shared" si="535"/>
        <v>902131024</v>
      </c>
      <c r="F357" s="26">
        <v>0</v>
      </c>
      <c r="G357" s="21">
        <f t="shared" si="567"/>
        <v>2</v>
      </c>
      <c r="H357" s="21">
        <f t="shared" si="567"/>
        <v>1</v>
      </c>
      <c r="I357" s="21">
        <f t="shared" si="567"/>
        <v>3</v>
      </c>
      <c r="J357" s="21">
        <f t="shared" si="565"/>
        <v>450</v>
      </c>
      <c r="K357" s="21" t="str">
        <f t="shared" si="541"/>
        <v>160001001</v>
      </c>
      <c r="L357" s="21">
        <f t="shared" si="549"/>
        <v>525000</v>
      </c>
      <c r="M357" s="26" t="s">
        <v>18</v>
      </c>
      <c r="N357" s="26">
        <f t="shared" ref="N357:O357" si="572">N356+1</f>
        <v>51652</v>
      </c>
      <c r="O357" s="26">
        <f t="shared" si="572"/>
        <v>52652</v>
      </c>
      <c r="P357" s="26">
        <f t="shared" si="543"/>
        <v>530800009</v>
      </c>
    </row>
    <row r="358" spans="1:16" ht="16.5" customHeight="1" x14ac:dyDescent="0.3">
      <c r="A358" s="21" t="b">
        <v>1</v>
      </c>
      <c r="B358" s="22" t="str">
        <f t="shared" ref="B358" si="573">"업적 - 장비아이템 합성 누적 횟수 " &amp; J358 &amp; " 회"</f>
        <v>업적 - 장비아이템 합성 누적 횟수 500 회</v>
      </c>
      <c r="C358" s="21">
        <f t="shared" si="538"/>
        <v>902131024</v>
      </c>
      <c r="D358" s="21">
        <f t="shared" ref="D358" si="574">C357</f>
        <v>902131023</v>
      </c>
      <c r="E358" s="20">
        <v>0</v>
      </c>
      <c r="F358" s="26">
        <v>0</v>
      </c>
      <c r="G358" s="21">
        <f t="shared" si="567"/>
        <v>2</v>
      </c>
      <c r="H358" s="21">
        <f t="shared" si="567"/>
        <v>1</v>
      </c>
      <c r="I358" s="21">
        <f t="shared" si="567"/>
        <v>3</v>
      </c>
      <c r="J358" s="21">
        <f t="shared" si="565"/>
        <v>500</v>
      </c>
      <c r="K358" s="21" t="str">
        <f t="shared" si="541"/>
        <v>160001001</v>
      </c>
      <c r="L358" s="21">
        <f t="shared" si="549"/>
        <v>550000</v>
      </c>
      <c r="M358" s="26" t="s">
        <v>18</v>
      </c>
      <c r="N358" s="26">
        <f t="shared" ref="N358:O358" si="575">N357+1</f>
        <v>51653</v>
      </c>
      <c r="O358" s="26">
        <f t="shared" si="575"/>
        <v>52653</v>
      </c>
      <c r="P358" s="26">
        <f t="shared" si="543"/>
        <v>530800009</v>
      </c>
    </row>
    <row r="359" spans="1:16" ht="16.5" customHeight="1" x14ac:dyDescent="0.3">
      <c r="A359" s="18" t="b">
        <v>1</v>
      </c>
      <c r="B359" s="19" t="str">
        <f>"업적 - 장비아이템 승급 누적 횟수 " &amp; J359 &amp; " 회"</f>
        <v>업적 - 장비아이템 승급 누적 횟수 1 회</v>
      </c>
      <c r="C359" s="20" t="str">
        <f>90&amp;G359&amp;H359&amp;I359&amp;1001</f>
        <v>902141001</v>
      </c>
      <c r="D359" s="20">
        <v>0</v>
      </c>
      <c r="E359" s="18">
        <f t="shared" ref="E359:E374" si="576">C360</f>
        <v>902141002</v>
      </c>
      <c r="F359" s="25">
        <v>0</v>
      </c>
      <c r="G359" s="20">
        <v>2</v>
      </c>
      <c r="H359" s="20">
        <v>1</v>
      </c>
      <c r="I359" s="20">
        <v>4</v>
      </c>
      <c r="J359" s="18">
        <v>1</v>
      </c>
      <c r="K359" s="20" t="str">
        <f>IF(M359="Gem","160001002",IF(M359="Gold","160001001"))</f>
        <v>160001001</v>
      </c>
      <c r="L359" s="20">
        <v>20000</v>
      </c>
      <c r="M359" s="25" t="s">
        <v>18</v>
      </c>
      <c r="N359" s="25">
        <f t="shared" ref="N359:O359" si="577">N358+1</f>
        <v>51654</v>
      </c>
      <c r="O359" s="25">
        <f t="shared" si="577"/>
        <v>52654</v>
      </c>
      <c r="P359" s="20">
        <v>530800009</v>
      </c>
    </row>
    <row r="360" spans="1:16" ht="16.5" customHeight="1" x14ac:dyDescent="0.3">
      <c r="A360" s="18" t="b">
        <v>1</v>
      </c>
      <c r="B360" s="19" t="str">
        <f t="shared" ref="B360:B374" si="578">"업적 - 장비아이템 승급 누적 횟수 " &amp; J360 &amp; " 회"</f>
        <v>업적 - 장비아이템 승급 누적 횟수 5 회</v>
      </c>
      <c r="C360" s="18">
        <f t="shared" si="538"/>
        <v>902141002</v>
      </c>
      <c r="D360" s="18" t="str">
        <f t="shared" ref="D360:D374" si="579">C359</f>
        <v>902141001</v>
      </c>
      <c r="E360" s="18">
        <f t="shared" si="576"/>
        <v>902141003</v>
      </c>
      <c r="F360" s="25">
        <v>0</v>
      </c>
      <c r="G360" s="18">
        <f>G359</f>
        <v>2</v>
      </c>
      <c r="H360" s="18">
        <f t="shared" ref="H360:I375" si="580">H359</f>
        <v>1</v>
      </c>
      <c r="I360" s="18">
        <f t="shared" si="580"/>
        <v>4</v>
      </c>
      <c r="J360" s="18">
        <v>5</v>
      </c>
      <c r="K360" s="18" t="str">
        <f t="shared" ref="K360:K375" si="581">K359</f>
        <v>160001001</v>
      </c>
      <c r="L360" s="25">
        <f>INT(L359+L$359*100%)</f>
        <v>40000</v>
      </c>
      <c r="M360" s="25" t="s">
        <v>18</v>
      </c>
      <c r="N360" s="25">
        <f t="shared" ref="N360:O360" si="582">N359+1</f>
        <v>51655</v>
      </c>
      <c r="O360" s="25">
        <f t="shared" si="582"/>
        <v>52655</v>
      </c>
      <c r="P360" s="25">
        <f t="shared" ref="P360:P375" si="583">P359</f>
        <v>530800009</v>
      </c>
    </row>
    <row r="361" spans="1:16" ht="16.5" customHeight="1" x14ac:dyDescent="0.3">
      <c r="A361" s="18" t="b">
        <v>1</v>
      </c>
      <c r="B361" s="19" t="str">
        <f t="shared" si="578"/>
        <v>업적 - 장비아이템 승급 누적 횟수 10 회</v>
      </c>
      <c r="C361" s="18">
        <f t="shared" si="538"/>
        <v>902141003</v>
      </c>
      <c r="D361" s="18">
        <f t="shared" si="579"/>
        <v>902141002</v>
      </c>
      <c r="E361" s="18">
        <f t="shared" si="576"/>
        <v>902141004</v>
      </c>
      <c r="F361" s="25">
        <v>0</v>
      </c>
      <c r="G361" s="18">
        <f t="shared" ref="G361:G375" si="584">G360</f>
        <v>2</v>
      </c>
      <c r="H361" s="18">
        <f t="shared" si="580"/>
        <v>1</v>
      </c>
      <c r="I361" s="18">
        <f t="shared" si="580"/>
        <v>4</v>
      </c>
      <c r="J361" s="18">
        <f>J360+5</f>
        <v>10</v>
      </c>
      <c r="K361" s="18" t="str">
        <f t="shared" si="581"/>
        <v>160001001</v>
      </c>
      <c r="L361" s="25">
        <f t="shared" ref="L361:L363" si="585">INT(L360+L$359*100%)</f>
        <v>60000</v>
      </c>
      <c r="M361" s="25" t="s">
        <v>18</v>
      </c>
      <c r="N361" s="25">
        <f t="shared" ref="N361:O361" si="586">N360+1</f>
        <v>51656</v>
      </c>
      <c r="O361" s="25">
        <f t="shared" si="586"/>
        <v>52656</v>
      </c>
      <c r="P361" s="25">
        <f t="shared" si="583"/>
        <v>530800009</v>
      </c>
    </row>
    <row r="362" spans="1:16" ht="16.5" customHeight="1" x14ac:dyDescent="0.3">
      <c r="A362" s="18" t="b">
        <v>1</v>
      </c>
      <c r="B362" s="19" t="str">
        <f t="shared" si="578"/>
        <v>업적 - 장비아이템 승급 누적 횟수 15 회</v>
      </c>
      <c r="C362" s="18">
        <f t="shared" si="538"/>
        <v>902141004</v>
      </c>
      <c r="D362" s="18">
        <f t="shared" si="579"/>
        <v>902141003</v>
      </c>
      <c r="E362" s="18">
        <f t="shared" si="576"/>
        <v>902141005</v>
      </c>
      <c r="F362" s="25">
        <v>0</v>
      </c>
      <c r="G362" s="18">
        <f t="shared" si="584"/>
        <v>2</v>
      </c>
      <c r="H362" s="18">
        <f t="shared" si="580"/>
        <v>1</v>
      </c>
      <c r="I362" s="18">
        <f t="shared" si="580"/>
        <v>4</v>
      </c>
      <c r="J362" s="18">
        <f t="shared" ref="J362:J369" si="587">J361+5</f>
        <v>15</v>
      </c>
      <c r="K362" s="18" t="str">
        <f t="shared" si="581"/>
        <v>160001001</v>
      </c>
      <c r="L362" s="25">
        <f t="shared" si="585"/>
        <v>80000</v>
      </c>
      <c r="M362" s="25" t="s">
        <v>18</v>
      </c>
      <c r="N362" s="25">
        <f t="shared" ref="N362:O362" si="588">N361+1</f>
        <v>51657</v>
      </c>
      <c r="O362" s="25">
        <f t="shared" si="588"/>
        <v>52657</v>
      </c>
      <c r="P362" s="25">
        <f t="shared" si="583"/>
        <v>530800009</v>
      </c>
    </row>
    <row r="363" spans="1:16" ht="16.5" customHeight="1" x14ac:dyDescent="0.3">
      <c r="A363" s="18" t="b">
        <v>1</v>
      </c>
      <c r="B363" s="19" t="str">
        <f t="shared" si="578"/>
        <v>업적 - 장비아이템 승급 누적 횟수 20 회</v>
      </c>
      <c r="C363" s="18">
        <f t="shared" si="538"/>
        <v>902141005</v>
      </c>
      <c r="D363" s="18">
        <f t="shared" si="579"/>
        <v>902141004</v>
      </c>
      <c r="E363" s="18">
        <f t="shared" si="576"/>
        <v>902141006</v>
      </c>
      <c r="F363" s="25">
        <v>0</v>
      </c>
      <c r="G363" s="18">
        <f t="shared" si="584"/>
        <v>2</v>
      </c>
      <c r="H363" s="18">
        <f t="shared" si="580"/>
        <v>1</v>
      </c>
      <c r="I363" s="18">
        <f t="shared" si="580"/>
        <v>4</v>
      </c>
      <c r="J363" s="18">
        <f t="shared" si="587"/>
        <v>20</v>
      </c>
      <c r="K363" s="18" t="str">
        <f t="shared" si="581"/>
        <v>160001001</v>
      </c>
      <c r="L363" s="25">
        <f t="shared" si="585"/>
        <v>100000</v>
      </c>
      <c r="M363" s="25" t="s">
        <v>18</v>
      </c>
      <c r="N363" s="25">
        <f t="shared" ref="N363:O363" si="589">N362+1</f>
        <v>51658</v>
      </c>
      <c r="O363" s="25">
        <f t="shared" si="589"/>
        <v>52658</v>
      </c>
      <c r="P363" s="25">
        <f t="shared" si="583"/>
        <v>530800009</v>
      </c>
    </row>
    <row r="364" spans="1:16" ht="16.5" customHeight="1" x14ac:dyDescent="0.3">
      <c r="A364" s="18" t="b">
        <v>1</v>
      </c>
      <c r="B364" s="19" t="str">
        <f t="shared" si="578"/>
        <v>업적 - 장비아이템 승급 누적 횟수 25 회</v>
      </c>
      <c r="C364" s="18">
        <f t="shared" si="538"/>
        <v>902141006</v>
      </c>
      <c r="D364" s="18">
        <f t="shared" si="579"/>
        <v>902141005</v>
      </c>
      <c r="E364" s="18">
        <f t="shared" si="576"/>
        <v>902141007</v>
      </c>
      <c r="F364" s="25">
        <v>0</v>
      </c>
      <c r="G364" s="18">
        <f t="shared" si="584"/>
        <v>2</v>
      </c>
      <c r="H364" s="18">
        <f t="shared" si="580"/>
        <v>1</v>
      </c>
      <c r="I364" s="18">
        <f t="shared" si="580"/>
        <v>4</v>
      </c>
      <c r="J364" s="18">
        <f t="shared" si="587"/>
        <v>25</v>
      </c>
      <c r="K364" s="18" t="str">
        <f t="shared" si="581"/>
        <v>160001001</v>
      </c>
      <c r="L364" s="20">
        <f>INT(L363+L$363*50%)</f>
        <v>150000</v>
      </c>
      <c r="M364" s="25" t="s">
        <v>18</v>
      </c>
      <c r="N364" s="25">
        <f t="shared" ref="N364:O364" si="590">N363+1</f>
        <v>51659</v>
      </c>
      <c r="O364" s="25">
        <f t="shared" si="590"/>
        <v>52659</v>
      </c>
      <c r="P364" s="25">
        <f t="shared" si="583"/>
        <v>530800009</v>
      </c>
    </row>
    <row r="365" spans="1:16" ht="16.5" customHeight="1" x14ac:dyDescent="0.3">
      <c r="A365" s="18" t="b">
        <v>1</v>
      </c>
      <c r="B365" s="19" t="str">
        <f t="shared" si="578"/>
        <v>업적 - 장비아이템 승급 누적 횟수 30 회</v>
      </c>
      <c r="C365" s="18">
        <f t="shared" si="538"/>
        <v>902141007</v>
      </c>
      <c r="D365" s="18">
        <f t="shared" si="579"/>
        <v>902141006</v>
      </c>
      <c r="E365" s="18">
        <f t="shared" si="576"/>
        <v>902141008</v>
      </c>
      <c r="F365" s="25">
        <v>0</v>
      </c>
      <c r="G365" s="18">
        <f t="shared" si="584"/>
        <v>2</v>
      </c>
      <c r="H365" s="18">
        <f t="shared" si="580"/>
        <v>1</v>
      </c>
      <c r="I365" s="18">
        <f t="shared" si="580"/>
        <v>4</v>
      </c>
      <c r="J365" s="18">
        <f t="shared" si="587"/>
        <v>30</v>
      </c>
      <c r="K365" s="18" t="str">
        <f t="shared" si="581"/>
        <v>160001001</v>
      </c>
      <c r="L365" s="18">
        <f t="shared" ref="L365:L375" si="591">INT(L364+L$363*50%)</f>
        <v>200000</v>
      </c>
      <c r="M365" s="25" t="s">
        <v>18</v>
      </c>
      <c r="N365" s="25">
        <f t="shared" ref="N365:O365" si="592">N364+1</f>
        <v>51660</v>
      </c>
      <c r="O365" s="25">
        <f t="shared" si="592"/>
        <v>52660</v>
      </c>
      <c r="P365" s="25">
        <f t="shared" si="583"/>
        <v>530800009</v>
      </c>
    </row>
    <row r="366" spans="1:16" ht="16.5" customHeight="1" x14ac:dyDescent="0.3">
      <c r="A366" s="18" t="b">
        <v>1</v>
      </c>
      <c r="B366" s="19" t="str">
        <f t="shared" si="578"/>
        <v>업적 - 장비아이템 승급 누적 횟수 35 회</v>
      </c>
      <c r="C366" s="18">
        <f t="shared" si="538"/>
        <v>902141008</v>
      </c>
      <c r="D366" s="18">
        <f t="shared" si="579"/>
        <v>902141007</v>
      </c>
      <c r="E366" s="18">
        <f t="shared" si="576"/>
        <v>902141009</v>
      </c>
      <c r="F366" s="25">
        <v>0</v>
      </c>
      <c r="G366" s="18">
        <f t="shared" si="584"/>
        <v>2</v>
      </c>
      <c r="H366" s="18">
        <f t="shared" si="580"/>
        <v>1</v>
      </c>
      <c r="I366" s="18">
        <f t="shared" si="580"/>
        <v>4</v>
      </c>
      <c r="J366" s="18">
        <f t="shared" si="587"/>
        <v>35</v>
      </c>
      <c r="K366" s="18" t="str">
        <f t="shared" si="581"/>
        <v>160001001</v>
      </c>
      <c r="L366" s="18">
        <f t="shared" si="591"/>
        <v>250000</v>
      </c>
      <c r="M366" s="25" t="s">
        <v>18</v>
      </c>
      <c r="N366" s="25">
        <f t="shared" ref="N366:O366" si="593">N365+1</f>
        <v>51661</v>
      </c>
      <c r="O366" s="25">
        <f t="shared" si="593"/>
        <v>52661</v>
      </c>
      <c r="P366" s="25">
        <f t="shared" si="583"/>
        <v>530800009</v>
      </c>
    </row>
    <row r="367" spans="1:16" ht="16.5" customHeight="1" x14ac:dyDescent="0.3">
      <c r="A367" s="18" t="b">
        <v>1</v>
      </c>
      <c r="B367" s="19" t="str">
        <f t="shared" si="578"/>
        <v>업적 - 장비아이템 승급 누적 횟수 40 회</v>
      </c>
      <c r="C367" s="18">
        <f t="shared" si="538"/>
        <v>902141009</v>
      </c>
      <c r="D367" s="18">
        <f t="shared" si="579"/>
        <v>902141008</v>
      </c>
      <c r="E367" s="18">
        <f t="shared" si="576"/>
        <v>902141010</v>
      </c>
      <c r="F367" s="25">
        <v>0</v>
      </c>
      <c r="G367" s="18">
        <f t="shared" si="584"/>
        <v>2</v>
      </c>
      <c r="H367" s="18">
        <f t="shared" si="580"/>
        <v>1</v>
      </c>
      <c r="I367" s="18">
        <f t="shared" si="580"/>
        <v>4</v>
      </c>
      <c r="J367" s="18">
        <f t="shared" si="587"/>
        <v>40</v>
      </c>
      <c r="K367" s="18" t="str">
        <f t="shared" si="581"/>
        <v>160001001</v>
      </c>
      <c r="L367" s="18">
        <f t="shared" si="591"/>
        <v>300000</v>
      </c>
      <c r="M367" s="25" t="s">
        <v>18</v>
      </c>
      <c r="N367" s="25">
        <f t="shared" ref="N367:O367" si="594">N366+1</f>
        <v>51662</v>
      </c>
      <c r="O367" s="25">
        <f t="shared" si="594"/>
        <v>52662</v>
      </c>
      <c r="P367" s="25">
        <f t="shared" si="583"/>
        <v>530800009</v>
      </c>
    </row>
    <row r="368" spans="1:16" ht="16.5" customHeight="1" x14ac:dyDescent="0.3">
      <c r="A368" s="18" t="b">
        <v>1</v>
      </c>
      <c r="B368" s="19" t="str">
        <f t="shared" si="578"/>
        <v>업적 - 장비아이템 승급 누적 횟수 45 회</v>
      </c>
      <c r="C368" s="18">
        <f t="shared" si="538"/>
        <v>902141010</v>
      </c>
      <c r="D368" s="18">
        <f t="shared" si="579"/>
        <v>902141009</v>
      </c>
      <c r="E368" s="18">
        <f t="shared" si="576"/>
        <v>902141011</v>
      </c>
      <c r="F368" s="25">
        <v>0</v>
      </c>
      <c r="G368" s="18">
        <f t="shared" si="584"/>
        <v>2</v>
      </c>
      <c r="H368" s="18">
        <f t="shared" si="580"/>
        <v>1</v>
      </c>
      <c r="I368" s="18">
        <f t="shared" si="580"/>
        <v>4</v>
      </c>
      <c r="J368" s="18">
        <f t="shared" si="587"/>
        <v>45</v>
      </c>
      <c r="K368" s="18" t="str">
        <f t="shared" si="581"/>
        <v>160001001</v>
      </c>
      <c r="L368" s="18">
        <f t="shared" si="591"/>
        <v>350000</v>
      </c>
      <c r="M368" s="25" t="s">
        <v>18</v>
      </c>
      <c r="N368" s="25">
        <f t="shared" ref="N368:O368" si="595">N367+1</f>
        <v>51663</v>
      </c>
      <c r="O368" s="25">
        <f t="shared" si="595"/>
        <v>52663</v>
      </c>
      <c r="P368" s="25">
        <f t="shared" si="583"/>
        <v>530800009</v>
      </c>
    </row>
    <row r="369" spans="1:16" ht="16.5" customHeight="1" x14ac:dyDescent="0.3">
      <c r="A369" s="18" t="b">
        <v>1</v>
      </c>
      <c r="B369" s="19" t="str">
        <f t="shared" si="578"/>
        <v>업적 - 장비아이템 승급 누적 횟수 50 회</v>
      </c>
      <c r="C369" s="18">
        <f t="shared" si="538"/>
        <v>902141011</v>
      </c>
      <c r="D369" s="18">
        <f t="shared" si="579"/>
        <v>902141010</v>
      </c>
      <c r="E369" s="18">
        <f t="shared" si="576"/>
        <v>902141012</v>
      </c>
      <c r="F369" s="25">
        <v>0</v>
      </c>
      <c r="G369" s="18">
        <f t="shared" si="584"/>
        <v>2</v>
      </c>
      <c r="H369" s="18">
        <f t="shared" si="580"/>
        <v>1</v>
      </c>
      <c r="I369" s="18">
        <f t="shared" si="580"/>
        <v>4</v>
      </c>
      <c r="J369" s="18">
        <f t="shared" si="587"/>
        <v>50</v>
      </c>
      <c r="K369" s="18" t="str">
        <f t="shared" si="581"/>
        <v>160001001</v>
      </c>
      <c r="L369" s="18">
        <f t="shared" si="591"/>
        <v>400000</v>
      </c>
      <c r="M369" s="25" t="s">
        <v>18</v>
      </c>
      <c r="N369" s="25">
        <f t="shared" ref="N369:O369" si="596">N368+1</f>
        <v>51664</v>
      </c>
      <c r="O369" s="25">
        <f t="shared" si="596"/>
        <v>52664</v>
      </c>
      <c r="P369" s="25">
        <f t="shared" si="583"/>
        <v>530800009</v>
      </c>
    </row>
    <row r="370" spans="1:16" ht="16.5" customHeight="1" x14ac:dyDescent="0.3">
      <c r="A370" s="18" t="b">
        <v>1</v>
      </c>
      <c r="B370" s="19" t="str">
        <f t="shared" si="578"/>
        <v>업적 - 장비아이템 승급 누적 횟수 60 회</v>
      </c>
      <c r="C370" s="18">
        <f t="shared" si="538"/>
        <v>902141012</v>
      </c>
      <c r="D370" s="18">
        <f t="shared" si="579"/>
        <v>902141011</v>
      </c>
      <c r="E370" s="18">
        <f t="shared" si="576"/>
        <v>902141013</v>
      </c>
      <c r="F370" s="25">
        <v>0</v>
      </c>
      <c r="G370" s="18">
        <f t="shared" si="584"/>
        <v>2</v>
      </c>
      <c r="H370" s="18">
        <f t="shared" si="580"/>
        <v>1</v>
      </c>
      <c r="I370" s="18">
        <f t="shared" si="580"/>
        <v>4</v>
      </c>
      <c r="J370" s="18">
        <f>J369+10</f>
        <v>60</v>
      </c>
      <c r="K370" s="18" t="str">
        <f t="shared" si="581"/>
        <v>160001001</v>
      </c>
      <c r="L370" s="18">
        <f t="shared" si="591"/>
        <v>450000</v>
      </c>
      <c r="M370" s="25" t="s">
        <v>18</v>
      </c>
      <c r="N370" s="25">
        <f t="shared" ref="N370:O370" si="597">N369+1</f>
        <v>51665</v>
      </c>
      <c r="O370" s="25">
        <f t="shared" si="597"/>
        <v>52665</v>
      </c>
      <c r="P370" s="25">
        <f t="shared" si="583"/>
        <v>530800009</v>
      </c>
    </row>
    <row r="371" spans="1:16" ht="16.5" customHeight="1" x14ac:dyDescent="0.3">
      <c r="A371" s="18" t="b">
        <v>1</v>
      </c>
      <c r="B371" s="19" t="str">
        <f t="shared" si="578"/>
        <v>업적 - 장비아이템 승급 누적 횟수 70 회</v>
      </c>
      <c r="C371" s="18">
        <f t="shared" si="538"/>
        <v>902141013</v>
      </c>
      <c r="D371" s="18">
        <f t="shared" si="579"/>
        <v>902141012</v>
      </c>
      <c r="E371" s="18">
        <f t="shared" si="576"/>
        <v>902141014</v>
      </c>
      <c r="F371" s="25">
        <v>0</v>
      </c>
      <c r="G371" s="18">
        <f t="shared" si="584"/>
        <v>2</v>
      </c>
      <c r="H371" s="18">
        <f t="shared" si="580"/>
        <v>1</v>
      </c>
      <c r="I371" s="18">
        <f t="shared" si="580"/>
        <v>4</v>
      </c>
      <c r="J371" s="18">
        <f t="shared" ref="J371:J374" si="598">J370+10</f>
        <v>70</v>
      </c>
      <c r="K371" s="18" t="str">
        <f t="shared" si="581"/>
        <v>160001001</v>
      </c>
      <c r="L371" s="18">
        <f t="shared" si="591"/>
        <v>500000</v>
      </c>
      <c r="M371" s="25" t="s">
        <v>18</v>
      </c>
      <c r="N371" s="25">
        <f t="shared" ref="N371:O371" si="599">N370+1</f>
        <v>51666</v>
      </c>
      <c r="O371" s="25">
        <f t="shared" si="599"/>
        <v>52666</v>
      </c>
      <c r="P371" s="25">
        <f t="shared" si="583"/>
        <v>530800009</v>
      </c>
    </row>
    <row r="372" spans="1:16" ht="16.5" customHeight="1" x14ac:dyDescent="0.3">
      <c r="A372" s="18" t="b">
        <v>1</v>
      </c>
      <c r="B372" s="19" t="str">
        <f t="shared" si="578"/>
        <v>업적 - 장비아이템 승급 누적 횟수 80 회</v>
      </c>
      <c r="C372" s="18">
        <f t="shared" si="538"/>
        <v>902141014</v>
      </c>
      <c r="D372" s="18">
        <f t="shared" si="579"/>
        <v>902141013</v>
      </c>
      <c r="E372" s="18">
        <f t="shared" si="576"/>
        <v>902141015</v>
      </c>
      <c r="F372" s="25">
        <v>0</v>
      </c>
      <c r="G372" s="18">
        <f t="shared" si="584"/>
        <v>2</v>
      </c>
      <c r="H372" s="18">
        <f t="shared" si="580"/>
        <v>1</v>
      </c>
      <c r="I372" s="18">
        <f t="shared" si="580"/>
        <v>4</v>
      </c>
      <c r="J372" s="18">
        <f t="shared" si="598"/>
        <v>80</v>
      </c>
      <c r="K372" s="18" t="str">
        <f t="shared" si="581"/>
        <v>160001001</v>
      </c>
      <c r="L372" s="18">
        <f t="shared" si="591"/>
        <v>550000</v>
      </c>
      <c r="M372" s="25" t="s">
        <v>18</v>
      </c>
      <c r="N372" s="25">
        <f t="shared" ref="N372:O372" si="600">N371+1</f>
        <v>51667</v>
      </c>
      <c r="O372" s="25">
        <f t="shared" si="600"/>
        <v>52667</v>
      </c>
      <c r="P372" s="25">
        <f t="shared" si="583"/>
        <v>530800009</v>
      </c>
    </row>
    <row r="373" spans="1:16" ht="16.5" customHeight="1" x14ac:dyDescent="0.3">
      <c r="A373" s="18" t="b">
        <v>1</v>
      </c>
      <c r="B373" s="19" t="str">
        <f t="shared" si="578"/>
        <v>업적 - 장비아이템 승급 누적 횟수 90 회</v>
      </c>
      <c r="C373" s="18">
        <f t="shared" si="538"/>
        <v>902141015</v>
      </c>
      <c r="D373" s="18">
        <f t="shared" si="579"/>
        <v>902141014</v>
      </c>
      <c r="E373" s="18">
        <f t="shared" si="576"/>
        <v>902141016</v>
      </c>
      <c r="F373" s="25">
        <v>0</v>
      </c>
      <c r="G373" s="18">
        <f t="shared" si="584"/>
        <v>2</v>
      </c>
      <c r="H373" s="18">
        <f t="shared" si="580"/>
        <v>1</v>
      </c>
      <c r="I373" s="18">
        <f t="shared" si="580"/>
        <v>4</v>
      </c>
      <c r="J373" s="18">
        <f t="shared" si="598"/>
        <v>90</v>
      </c>
      <c r="K373" s="18" t="str">
        <f t="shared" si="581"/>
        <v>160001001</v>
      </c>
      <c r="L373" s="18">
        <f t="shared" si="591"/>
        <v>600000</v>
      </c>
      <c r="M373" s="25" t="s">
        <v>18</v>
      </c>
      <c r="N373" s="25">
        <f t="shared" ref="N373:O373" si="601">N372+1</f>
        <v>51668</v>
      </c>
      <c r="O373" s="25">
        <f t="shared" si="601"/>
        <v>52668</v>
      </c>
      <c r="P373" s="25">
        <f t="shared" si="583"/>
        <v>530800009</v>
      </c>
    </row>
    <row r="374" spans="1:16" ht="16.5" customHeight="1" x14ac:dyDescent="0.3">
      <c r="A374" s="18" t="b">
        <v>1</v>
      </c>
      <c r="B374" s="19" t="str">
        <f t="shared" si="578"/>
        <v>업적 - 장비아이템 승급 누적 횟수 100 회</v>
      </c>
      <c r="C374" s="18">
        <f t="shared" si="538"/>
        <v>902141016</v>
      </c>
      <c r="D374" s="18">
        <f t="shared" si="579"/>
        <v>902141015</v>
      </c>
      <c r="E374" s="18">
        <f t="shared" si="576"/>
        <v>902141017</v>
      </c>
      <c r="F374" s="25">
        <v>0</v>
      </c>
      <c r="G374" s="18">
        <f t="shared" si="584"/>
        <v>2</v>
      </c>
      <c r="H374" s="18">
        <f t="shared" si="580"/>
        <v>1</v>
      </c>
      <c r="I374" s="18">
        <f t="shared" si="580"/>
        <v>4</v>
      </c>
      <c r="J374" s="18">
        <f t="shared" si="598"/>
        <v>100</v>
      </c>
      <c r="K374" s="18" t="str">
        <f t="shared" si="581"/>
        <v>160001001</v>
      </c>
      <c r="L374" s="18">
        <f t="shared" si="591"/>
        <v>650000</v>
      </c>
      <c r="M374" s="25" t="s">
        <v>18</v>
      </c>
      <c r="N374" s="25">
        <f t="shared" ref="N374:O374" si="602">N373+1</f>
        <v>51669</v>
      </c>
      <c r="O374" s="25">
        <f t="shared" si="602"/>
        <v>52669</v>
      </c>
      <c r="P374" s="25">
        <f t="shared" si="583"/>
        <v>530800009</v>
      </c>
    </row>
    <row r="375" spans="1:16" ht="16.5" customHeight="1" x14ac:dyDescent="0.3">
      <c r="A375" s="18" t="b">
        <v>1</v>
      </c>
      <c r="B375" s="19" t="str">
        <f t="shared" ref="B375" si="603">"업적 - 장비아이템 승급 누적 횟수 " &amp; J375 &amp; " 회"</f>
        <v>업적 - 장비아이템 승급 누적 횟수 150 회</v>
      </c>
      <c r="C375" s="18">
        <f t="shared" si="538"/>
        <v>902141017</v>
      </c>
      <c r="D375" s="18">
        <f t="shared" ref="D375" si="604">C374</f>
        <v>902141016</v>
      </c>
      <c r="E375" s="20">
        <v>0</v>
      </c>
      <c r="F375" s="25">
        <v>0</v>
      </c>
      <c r="G375" s="18">
        <f t="shared" si="584"/>
        <v>2</v>
      </c>
      <c r="H375" s="18">
        <f t="shared" si="580"/>
        <v>1</v>
      </c>
      <c r="I375" s="18">
        <f t="shared" si="580"/>
        <v>4</v>
      </c>
      <c r="J375" s="18">
        <f>J374+50</f>
        <v>150</v>
      </c>
      <c r="K375" s="18" t="str">
        <f t="shared" si="581"/>
        <v>160001001</v>
      </c>
      <c r="L375" s="18">
        <f t="shared" si="591"/>
        <v>700000</v>
      </c>
      <c r="M375" s="25" t="s">
        <v>18</v>
      </c>
      <c r="N375" s="25">
        <f t="shared" ref="N375:O375" si="605">N374+1</f>
        <v>51670</v>
      </c>
      <c r="O375" s="25">
        <f t="shared" si="605"/>
        <v>52670</v>
      </c>
      <c r="P375" s="25">
        <f t="shared" si="583"/>
        <v>530800009</v>
      </c>
    </row>
    <row r="376" spans="1:16" ht="16.5" customHeight="1" x14ac:dyDescent="0.3">
      <c r="A376" s="21" t="b">
        <v>1</v>
      </c>
      <c r="B376" s="22" t="str">
        <f t="shared" ref="B376:B399" si="606">"업적 - 장비아이템 5성 누적 획득 " &amp; J376 &amp; " 회"</f>
        <v>업적 - 장비아이템 5성 누적 획득 1 회</v>
      </c>
      <c r="C376" s="20" t="str">
        <f>90&amp;G376&amp;H376&amp;I376&amp;1001</f>
        <v>903121001</v>
      </c>
      <c r="D376" s="20">
        <v>0</v>
      </c>
      <c r="E376" s="21">
        <f>C377</f>
        <v>903121002</v>
      </c>
      <c r="F376" s="21">
        <v>0</v>
      </c>
      <c r="G376" s="20">
        <v>3</v>
      </c>
      <c r="H376" s="20">
        <v>1</v>
      </c>
      <c r="I376" s="20">
        <v>2</v>
      </c>
      <c r="J376" s="21">
        <v>1</v>
      </c>
      <c r="K376" s="20" t="str">
        <f>IF(M376="Gem","160001002",IF(M376="Gold","160001001"))</f>
        <v>160001001</v>
      </c>
      <c r="L376" s="20">
        <v>2000</v>
      </c>
      <c r="M376" s="21" t="s">
        <v>18</v>
      </c>
      <c r="N376" s="21">
        <f t="shared" ref="N376:O376" si="607">N375+1</f>
        <v>51671</v>
      </c>
      <c r="O376" s="21">
        <f t="shared" si="607"/>
        <v>52671</v>
      </c>
      <c r="P376" s="20">
        <v>530800009</v>
      </c>
    </row>
    <row r="377" spans="1:16" ht="16.5" customHeight="1" x14ac:dyDescent="0.3">
      <c r="A377" s="21" t="b">
        <v>1</v>
      </c>
      <c r="B377" s="22" t="str">
        <f t="shared" si="606"/>
        <v>업적 - 장비아이템 5성 누적 획득 10 회</v>
      </c>
      <c r="C377" s="21">
        <f>C376+1</f>
        <v>903121002</v>
      </c>
      <c r="D377" s="21" t="str">
        <f>C376</f>
        <v>903121001</v>
      </c>
      <c r="E377" s="21">
        <f t="shared" ref="E377:E398" si="608">C378</f>
        <v>903121003</v>
      </c>
      <c r="F377" s="21">
        <v>0</v>
      </c>
      <c r="G377" s="21">
        <f>G376</f>
        <v>3</v>
      </c>
      <c r="H377" s="21">
        <f t="shared" ref="H377:I392" si="609">H376</f>
        <v>1</v>
      </c>
      <c r="I377" s="21">
        <f t="shared" si="609"/>
        <v>2</v>
      </c>
      <c r="J377" s="21">
        <v>10</v>
      </c>
      <c r="K377" s="21" t="str">
        <f t="shared" ref="K377:K399" si="610">K376</f>
        <v>160001001</v>
      </c>
      <c r="L377" s="21">
        <f>INT(L376+L$376*100%)</f>
        <v>4000</v>
      </c>
      <c r="M377" s="21" t="s">
        <v>18</v>
      </c>
      <c r="N377" s="21">
        <f t="shared" ref="N377:O377" si="611">N376+1</f>
        <v>51672</v>
      </c>
      <c r="O377" s="21">
        <f t="shared" si="611"/>
        <v>52672</v>
      </c>
      <c r="P377" s="21">
        <f t="shared" ref="P377:P399" si="612">P376</f>
        <v>530800009</v>
      </c>
    </row>
    <row r="378" spans="1:16" ht="16.5" customHeight="1" x14ac:dyDescent="0.3">
      <c r="A378" s="21" t="b">
        <v>1</v>
      </c>
      <c r="B378" s="22" t="str">
        <f t="shared" si="606"/>
        <v>업적 - 장비아이템 5성 누적 획득 20 회</v>
      </c>
      <c r="C378" s="21">
        <f t="shared" ref="C378:C399" si="613">C377+1</f>
        <v>903121003</v>
      </c>
      <c r="D378" s="21">
        <f t="shared" ref="D378:D399" si="614">C377</f>
        <v>903121002</v>
      </c>
      <c r="E378" s="21">
        <f t="shared" si="608"/>
        <v>903121004</v>
      </c>
      <c r="F378" s="21">
        <v>0</v>
      </c>
      <c r="G378" s="21">
        <f t="shared" ref="G378:I393" si="615">G377</f>
        <v>3</v>
      </c>
      <c r="H378" s="21">
        <f t="shared" si="609"/>
        <v>1</v>
      </c>
      <c r="I378" s="21">
        <f t="shared" si="609"/>
        <v>2</v>
      </c>
      <c r="J378" s="21">
        <v>20</v>
      </c>
      <c r="K378" s="21" t="str">
        <f t="shared" si="610"/>
        <v>160001001</v>
      </c>
      <c r="L378" s="21">
        <f t="shared" ref="L378:L380" si="616">INT(L377+L$376*100%)</f>
        <v>6000</v>
      </c>
      <c r="M378" s="21" t="s">
        <v>18</v>
      </c>
      <c r="N378" s="21">
        <f t="shared" ref="N378:O378" si="617">N377+1</f>
        <v>51673</v>
      </c>
      <c r="O378" s="21">
        <f t="shared" si="617"/>
        <v>52673</v>
      </c>
      <c r="P378" s="21">
        <f t="shared" si="612"/>
        <v>530800009</v>
      </c>
    </row>
    <row r="379" spans="1:16" ht="16.5" customHeight="1" x14ac:dyDescent="0.3">
      <c r="A379" s="21" t="b">
        <v>1</v>
      </c>
      <c r="B379" s="22" t="str">
        <f t="shared" si="606"/>
        <v>업적 - 장비아이템 5성 누적 획득 30 회</v>
      </c>
      <c r="C379" s="21">
        <f t="shared" si="613"/>
        <v>903121004</v>
      </c>
      <c r="D379" s="21">
        <f t="shared" si="614"/>
        <v>903121003</v>
      </c>
      <c r="E379" s="21">
        <f t="shared" si="608"/>
        <v>903121005</v>
      </c>
      <c r="F379" s="21">
        <v>0</v>
      </c>
      <c r="G379" s="21">
        <f t="shared" si="615"/>
        <v>3</v>
      </c>
      <c r="H379" s="21">
        <f t="shared" si="609"/>
        <v>1</v>
      </c>
      <c r="I379" s="21">
        <f t="shared" si="609"/>
        <v>2</v>
      </c>
      <c r="J379" s="21">
        <v>30</v>
      </c>
      <c r="K379" s="21" t="str">
        <f t="shared" si="610"/>
        <v>160001001</v>
      </c>
      <c r="L379" s="21">
        <f t="shared" si="616"/>
        <v>8000</v>
      </c>
      <c r="M379" s="21" t="s">
        <v>18</v>
      </c>
      <c r="N379" s="21">
        <f t="shared" ref="N379:O379" si="618">N378+1</f>
        <v>51674</v>
      </c>
      <c r="O379" s="21">
        <f t="shared" si="618"/>
        <v>52674</v>
      </c>
      <c r="P379" s="21">
        <f t="shared" si="612"/>
        <v>530800009</v>
      </c>
    </row>
    <row r="380" spans="1:16" ht="16.5" customHeight="1" x14ac:dyDescent="0.3">
      <c r="A380" s="21" t="b">
        <v>1</v>
      </c>
      <c r="B380" s="22" t="str">
        <f t="shared" si="606"/>
        <v>업적 - 장비아이템 5성 누적 획득 50 회</v>
      </c>
      <c r="C380" s="21">
        <f t="shared" si="613"/>
        <v>903121005</v>
      </c>
      <c r="D380" s="21">
        <f t="shared" si="614"/>
        <v>903121004</v>
      </c>
      <c r="E380" s="21">
        <f t="shared" si="608"/>
        <v>903121006</v>
      </c>
      <c r="F380" s="21">
        <v>0</v>
      </c>
      <c r="G380" s="21">
        <f t="shared" si="615"/>
        <v>3</v>
      </c>
      <c r="H380" s="21">
        <f t="shared" si="609"/>
        <v>1</v>
      </c>
      <c r="I380" s="21">
        <f t="shared" si="609"/>
        <v>2</v>
      </c>
      <c r="J380" s="21">
        <v>50</v>
      </c>
      <c r="K380" s="21" t="str">
        <f t="shared" si="610"/>
        <v>160001001</v>
      </c>
      <c r="L380" s="21">
        <f t="shared" si="616"/>
        <v>10000</v>
      </c>
      <c r="M380" s="21" t="s">
        <v>18</v>
      </c>
      <c r="N380" s="21">
        <f t="shared" ref="N380:O380" si="619">N379+1</f>
        <v>51675</v>
      </c>
      <c r="O380" s="21">
        <f t="shared" si="619"/>
        <v>52675</v>
      </c>
      <c r="P380" s="21">
        <f t="shared" si="612"/>
        <v>530800009</v>
      </c>
    </row>
    <row r="381" spans="1:16" ht="16.5" customHeight="1" x14ac:dyDescent="0.3">
      <c r="A381" s="21" t="b">
        <v>1</v>
      </c>
      <c r="B381" s="22" t="str">
        <f t="shared" si="606"/>
        <v>업적 - 장비아이템 5성 누적 획득 100 회</v>
      </c>
      <c r="C381" s="21">
        <f t="shared" si="613"/>
        <v>903121006</v>
      </c>
      <c r="D381" s="21">
        <f t="shared" si="614"/>
        <v>903121005</v>
      </c>
      <c r="E381" s="21">
        <f t="shared" si="608"/>
        <v>903121007</v>
      </c>
      <c r="F381" s="21">
        <v>0</v>
      </c>
      <c r="G381" s="21">
        <f t="shared" si="615"/>
        <v>3</v>
      </c>
      <c r="H381" s="21">
        <f t="shared" si="609"/>
        <v>1</v>
      </c>
      <c r="I381" s="21">
        <f t="shared" si="609"/>
        <v>2</v>
      </c>
      <c r="J381" s="21">
        <v>100</v>
      </c>
      <c r="K381" s="21" t="str">
        <f t="shared" si="610"/>
        <v>160001001</v>
      </c>
      <c r="L381" s="20">
        <f>INT(L380+L$380*50%)</f>
        <v>15000</v>
      </c>
      <c r="M381" s="21" t="s">
        <v>18</v>
      </c>
      <c r="N381" s="21">
        <f t="shared" ref="N381:O381" si="620">N380+1</f>
        <v>51676</v>
      </c>
      <c r="O381" s="21">
        <f t="shared" si="620"/>
        <v>52676</v>
      </c>
      <c r="P381" s="21">
        <f t="shared" si="612"/>
        <v>530800009</v>
      </c>
    </row>
    <row r="382" spans="1:16" ht="16.5" customHeight="1" x14ac:dyDescent="0.3">
      <c r="A382" s="21" t="b">
        <v>1</v>
      </c>
      <c r="B382" s="22" t="str">
        <f t="shared" si="606"/>
        <v>업적 - 장비아이템 5성 누적 획득 150 회</v>
      </c>
      <c r="C382" s="21">
        <f t="shared" si="613"/>
        <v>903121007</v>
      </c>
      <c r="D382" s="21">
        <f t="shared" si="614"/>
        <v>903121006</v>
      </c>
      <c r="E382" s="21">
        <f t="shared" si="608"/>
        <v>903121008</v>
      </c>
      <c r="F382" s="21">
        <v>0</v>
      </c>
      <c r="G382" s="21">
        <f t="shared" si="615"/>
        <v>3</v>
      </c>
      <c r="H382" s="21">
        <f t="shared" si="609"/>
        <v>1</v>
      </c>
      <c r="I382" s="21">
        <f t="shared" si="609"/>
        <v>2</v>
      </c>
      <c r="J382" s="21">
        <f>J381+50</f>
        <v>150</v>
      </c>
      <c r="K382" s="21" t="str">
        <f t="shared" si="610"/>
        <v>160001001</v>
      </c>
      <c r="L382" s="21">
        <f t="shared" ref="L382:L388" si="621">INT(L381+L$380*50%)</f>
        <v>20000</v>
      </c>
      <c r="M382" s="21" t="s">
        <v>18</v>
      </c>
      <c r="N382" s="21">
        <f t="shared" ref="N382:O382" si="622">N381+1</f>
        <v>51677</v>
      </c>
      <c r="O382" s="21">
        <f t="shared" si="622"/>
        <v>52677</v>
      </c>
      <c r="P382" s="21">
        <f t="shared" si="612"/>
        <v>530800009</v>
      </c>
    </row>
    <row r="383" spans="1:16" ht="16.5" customHeight="1" x14ac:dyDescent="0.3">
      <c r="A383" s="21" t="b">
        <v>1</v>
      </c>
      <c r="B383" s="22" t="str">
        <f t="shared" si="606"/>
        <v>업적 - 장비아이템 5성 누적 획득 200 회</v>
      </c>
      <c r="C383" s="21">
        <f t="shared" si="613"/>
        <v>903121008</v>
      </c>
      <c r="D383" s="21">
        <f t="shared" si="614"/>
        <v>903121007</v>
      </c>
      <c r="E383" s="21">
        <f t="shared" si="608"/>
        <v>903121009</v>
      </c>
      <c r="F383" s="21">
        <v>0</v>
      </c>
      <c r="G383" s="21">
        <f t="shared" si="615"/>
        <v>3</v>
      </c>
      <c r="H383" s="21">
        <f t="shared" si="609"/>
        <v>1</v>
      </c>
      <c r="I383" s="21">
        <f t="shared" si="609"/>
        <v>2</v>
      </c>
      <c r="J383" s="21">
        <f t="shared" ref="J383:J399" si="623">J382+50</f>
        <v>200</v>
      </c>
      <c r="K383" s="21" t="str">
        <f t="shared" si="610"/>
        <v>160001001</v>
      </c>
      <c r="L383" s="21">
        <f t="shared" si="621"/>
        <v>25000</v>
      </c>
      <c r="M383" s="21" t="s">
        <v>18</v>
      </c>
      <c r="N383" s="21">
        <f t="shared" ref="N383:O383" si="624">N382+1</f>
        <v>51678</v>
      </c>
      <c r="O383" s="21">
        <f t="shared" si="624"/>
        <v>52678</v>
      </c>
      <c r="P383" s="21">
        <f t="shared" si="612"/>
        <v>530800009</v>
      </c>
    </row>
    <row r="384" spans="1:16" ht="16.5" customHeight="1" x14ac:dyDescent="0.3">
      <c r="A384" s="21" t="b">
        <v>1</v>
      </c>
      <c r="B384" s="22" t="str">
        <f t="shared" si="606"/>
        <v>업적 - 장비아이템 5성 누적 획득 250 회</v>
      </c>
      <c r="C384" s="21">
        <f t="shared" si="613"/>
        <v>903121009</v>
      </c>
      <c r="D384" s="21">
        <f t="shared" si="614"/>
        <v>903121008</v>
      </c>
      <c r="E384" s="21">
        <f t="shared" si="608"/>
        <v>903121010</v>
      </c>
      <c r="F384" s="21">
        <v>0</v>
      </c>
      <c r="G384" s="21">
        <f t="shared" si="615"/>
        <v>3</v>
      </c>
      <c r="H384" s="21">
        <f t="shared" si="609"/>
        <v>1</v>
      </c>
      <c r="I384" s="21">
        <f t="shared" si="609"/>
        <v>2</v>
      </c>
      <c r="J384" s="21">
        <f t="shared" si="623"/>
        <v>250</v>
      </c>
      <c r="K384" s="21" t="str">
        <f t="shared" si="610"/>
        <v>160001001</v>
      </c>
      <c r="L384" s="21">
        <f t="shared" si="621"/>
        <v>30000</v>
      </c>
      <c r="M384" s="21" t="s">
        <v>18</v>
      </c>
      <c r="N384" s="21">
        <f t="shared" ref="N384:O384" si="625">N383+1</f>
        <v>51679</v>
      </c>
      <c r="O384" s="21">
        <f t="shared" si="625"/>
        <v>52679</v>
      </c>
      <c r="P384" s="21">
        <f t="shared" si="612"/>
        <v>530800009</v>
      </c>
    </row>
    <row r="385" spans="1:16" ht="16.5" customHeight="1" x14ac:dyDescent="0.3">
      <c r="A385" s="21" t="b">
        <v>1</v>
      </c>
      <c r="B385" s="22" t="str">
        <f t="shared" si="606"/>
        <v>업적 - 장비아이템 5성 누적 획득 300 회</v>
      </c>
      <c r="C385" s="21">
        <f t="shared" si="613"/>
        <v>903121010</v>
      </c>
      <c r="D385" s="21">
        <f t="shared" si="614"/>
        <v>903121009</v>
      </c>
      <c r="E385" s="21">
        <f t="shared" si="608"/>
        <v>903121011</v>
      </c>
      <c r="F385" s="21">
        <v>0</v>
      </c>
      <c r="G385" s="21">
        <f t="shared" si="615"/>
        <v>3</v>
      </c>
      <c r="H385" s="21">
        <f t="shared" si="609"/>
        <v>1</v>
      </c>
      <c r="I385" s="21">
        <f t="shared" si="609"/>
        <v>2</v>
      </c>
      <c r="J385" s="21">
        <f t="shared" si="623"/>
        <v>300</v>
      </c>
      <c r="K385" s="21" t="str">
        <f t="shared" si="610"/>
        <v>160001001</v>
      </c>
      <c r="L385" s="21">
        <f t="shared" si="621"/>
        <v>35000</v>
      </c>
      <c r="M385" s="21" t="s">
        <v>18</v>
      </c>
      <c r="N385" s="21">
        <f t="shared" ref="N385:O385" si="626">N384+1</f>
        <v>51680</v>
      </c>
      <c r="O385" s="21">
        <f t="shared" si="626"/>
        <v>52680</v>
      </c>
      <c r="P385" s="21">
        <f t="shared" si="612"/>
        <v>530800009</v>
      </c>
    </row>
    <row r="386" spans="1:16" ht="16.5" customHeight="1" x14ac:dyDescent="0.3">
      <c r="A386" s="21" t="b">
        <v>1</v>
      </c>
      <c r="B386" s="22" t="str">
        <f t="shared" si="606"/>
        <v>업적 - 장비아이템 5성 누적 획득 350 회</v>
      </c>
      <c r="C386" s="21">
        <f t="shared" si="613"/>
        <v>903121011</v>
      </c>
      <c r="D386" s="21">
        <f t="shared" si="614"/>
        <v>903121010</v>
      </c>
      <c r="E386" s="21">
        <f t="shared" si="608"/>
        <v>903121012</v>
      </c>
      <c r="F386" s="21">
        <v>0</v>
      </c>
      <c r="G386" s="21">
        <f t="shared" si="615"/>
        <v>3</v>
      </c>
      <c r="H386" s="21">
        <f t="shared" si="609"/>
        <v>1</v>
      </c>
      <c r="I386" s="21">
        <f t="shared" si="609"/>
        <v>2</v>
      </c>
      <c r="J386" s="21">
        <f t="shared" si="623"/>
        <v>350</v>
      </c>
      <c r="K386" s="21" t="str">
        <f t="shared" si="610"/>
        <v>160001001</v>
      </c>
      <c r="L386" s="21">
        <f t="shared" si="621"/>
        <v>40000</v>
      </c>
      <c r="M386" s="21" t="s">
        <v>18</v>
      </c>
      <c r="N386" s="21">
        <f t="shared" ref="N386:O386" si="627">N385+1</f>
        <v>51681</v>
      </c>
      <c r="O386" s="21">
        <f t="shared" si="627"/>
        <v>52681</v>
      </c>
      <c r="P386" s="21">
        <f t="shared" si="612"/>
        <v>530800009</v>
      </c>
    </row>
    <row r="387" spans="1:16" ht="16.5" customHeight="1" x14ac:dyDescent="0.3">
      <c r="A387" s="21" t="b">
        <v>1</v>
      </c>
      <c r="B387" s="22" t="str">
        <f t="shared" si="606"/>
        <v>업적 - 장비아이템 5성 누적 획득 400 회</v>
      </c>
      <c r="C387" s="21">
        <f t="shared" si="613"/>
        <v>903121012</v>
      </c>
      <c r="D387" s="21">
        <f t="shared" si="614"/>
        <v>903121011</v>
      </c>
      <c r="E387" s="21">
        <f t="shared" si="608"/>
        <v>903121013</v>
      </c>
      <c r="F387" s="21">
        <v>0</v>
      </c>
      <c r="G387" s="21">
        <f t="shared" si="615"/>
        <v>3</v>
      </c>
      <c r="H387" s="21">
        <f t="shared" si="609"/>
        <v>1</v>
      </c>
      <c r="I387" s="21">
        <f t="shared" si="609"/>
        <v>2</v>
      </c>
      <c r="J387" s="21">
        <f t="shared" si="623"/>
        <v>400</v>
      </c>
      <c r="K387" s="21" t="str">
        <f t="shared" si="610"/>
        <v>160001001</v>
      </c>
      <c r="L387" s="21">
        <f t="shared" si="621"/>
        <v>45000</v>
      </c>
      <c r="M387" s="21" t="s">
        <v>18</v>
      </c>
      <c r="N387" s="21">
        <f t="shared" ref="N387:O387" si="628">N386+1</f>
        <v>51682</v>
      </c>
      <c r="O387" s="21">
        <f t="shared" si="628"/>
        <v>52682</v>
      </c>
      <c r="P387" s="21">
        <f t="shared" si="612"/>
        <v>530800009</v>
      </c>
    </row>
    <row r="388" spans="1:16" ht="16.5" customHeight="1" x14ac:dyDescent="0.3">
      <c r="A388" s="21" t="b">
        <v>1</v>
      </c>
      <c r="B388" s="22" t="str">
        <f t="shared" si="606"/>
        <v>업적 - 장비아이템 5성 누적 획득 450 회</v>
      </c>
      <c r="C388" s="21">
        <f t="shared" si="613"/>
        <v>903121013</v>
      </c>
      <c r="D388" s="21">
        <f t="shared" si="614"/>
        <v>903121012</v>
      </c>
      <c r="E388" s="21">
        <f t="shared" si="608"/>
        <v>903121014</v>
      </c>
      <c r="F388" s="21">
        <v>0</v>
      </c>
      <c r="G388" s="21">
        <f t="shared" si="615"/>
        <v>3</v>
      </c>
      <c r="H388" s="21">
        <f t="shared" si="609"/>
        <v>1</v>
      </c>
      <c r="I388" s="21">
        <f t="shared" si="609"/>
        <v>2</v>
      </c>
      <c r="J388" s="21">
        <f t="shared" si="623"/>
        <v>450</v>
      </c>
      <c r="K388" s="21" t="str">
        <f t="shared" si="610"/>
        <v>160001001</v>
      </c>
      <c r="L388" s="21">
        <f t="shared" si="621"/>
        <v>50000</v>
      </c>
      <c r="M388" s="21" t="s">
        <v>18</v>
      </c>
      <c r="N388" s="21">
        <f t="shared" ref="N388:O388" si="629">N387+1</f>
        <v>51683</v>
      </c>
      <c r="O388" s="21">
        <f t="shared" si="629"/>
        <v>52683</v>
      </c>
      <c r="P388" s="21">
        <f t="shared" si="612"/>
        <v>530800009</v>
      </c>
    </row>
    <row r="389" spans="1:16" ht="16.5" customHeight="1" x14ac:dyDescent="0.3">
      <c r="A389" s="21" t="b">
        <v>1</v>
      </c>
      <c r="B389" s="22" t="str">
        <f t="shared" si="606"/>
        <v>업적 - 장비아이템 5성 누적 획득 500 회</v>
      </c>
      <c r="C389" s="21">
        <f t="shared" si="613"/>
        <v>903121014</v>
      </c>
      <c r="D389" s="21">
        <f t="shared" si="614"/>
        <v>903121013</v>
      </c>
      <c r="E389" s="21">
        <f t="shared" si="608"/>
        <v>903121015</v>
      </c>
      <c r="F389" s="21">
        <v>0</v>
      </c>
      <c r="G389" s="21">
        <f t="shared" si="615"/>
        <v>3</v>
      </c>
      <c r="H389" s="21">
        <f t="shared" si="609"/>
        <v>1</v>
      </c>
      <c r="I389" s="21">
        <f t="shared" si="609"/>
        <v>2</v>
      </c>
      <c r="J389" s="21">
        <f t="shared" si="623"/>
        <v>500</v>
      </c>
      <c r="K389" s="21" t="str">
        <f t="shared" si="610"/>
        <v>160001001</v>
      </c>
      <c r="L389" s="20">
        <f>INT(L388+L$380*100%)</f>
        <v>60000</v>
      </c>
      <c r="M389" s="21" t="s">
        <v>18</v>
      </c>
      <c r="N389" s="21">
        <f t="shared" ref="N389:O389" si="630">N388+1</f>
        <v>51684</v>
      </c>
      <c r="O389" s="21">
        <f t="shared" si="630"/>
        <v>52684</v>
      </c>
      <c r="P389" s="21">
        <f t="shared" si="612"/>
        <v>530800009</v>
      </c>
    </row>
    <row r="390" spans="1:16" ht="16.5" customHeight="1" x14ac:dyDescent="0.3">
      <c r="A390" s="21" t="b">
        <v>1</v>
      </c>
      <c r="B390" s="22" t="str">
        <f t="shared" si="606"/>
        <v>업적 - 장비아이템 5성 누적 획득 550 회</v>
      </c>
      <c r="C390" s="21">
        <f t="shared" si="613"/>
        <v>903121015</v>
      </c>
      <c r="D390" s="21">
        <f t="shared" si="614"/>
        <v>903121014</v>
      </c>
      <c r="E390" s="21">
        <f t="shared" si="608"/>
        <v>903121016</v>
      </c>
      <c r="F390" s="21">
        <v>0</v>
      </c>
      <c r="G390" s="21">
        <f t="shared" si="615"/>
        <v>3</v>
      </c>
      <c r="H390" s="21">
        <f t="shared" si="609"/>
        <v>1</v>
      </c>
      <c r="I390" s="21">
        <f t="shared" si="609"/>
        <v>2</v>
      </c>
      <c r="J390" s="21">
        <f t="shared" si="623"/>
        <v>550</v>
      </c>
      <c r="K390" s="21" t="str">
        <f t="shared" si="610"/>
        <v>160001001</v>
      </c>
      <c r="L390" s="21">
        <f t="shared" ref="L390:L393" si="631">INT(L389+L$380*100%)</f>
        <v>70000</v>
      </c>
      <c r="M390" s="21" t="s">
        <v>18</v>
      </c>
      <c r="N390" s="21">
        <f t="shared" ref="N390:O390" si="632">N389+1</f>
        <v>51685</v>
      </c>
      <c r="O390" s="21">
        <f t="shared" si="632"/>
        <v>52685</v>
      </c>
      <c r="P390" s="21">
        <f t="shared" si="612"/>
        <v>530800009</v>
      </c>
    </row>
    <row r="391" spans="1:16" ht="16.5" customHeight="1" x14ac:dyDescent="0.3">
      <c r="A391" s="21" t="b">
        <v>1</v>
      </c>
      <c r="B391" s="22" t="str">
        <f t="shared" si="606"/>
        <v>업적 - 장비아이템 5성 누적 획득 600 회</v>
      </c>
      <c r="C391" s="21">
        <f t="shared" si="613"/>
        <v>903121016</v>
      </c>
      <c r="D391" s="21">
        <f t="shared" si="614"/>
        <v>903121015</v>
      </c>
      <c r="E391" s="21">
        <f t="shared" si="608"/>
        <v>903121017</v>
      </c>
      <c r="F391" s="21">
        <v>0</v>
      </c>
      <c r="G391" s="21">
        <f t="shared" si="615"/>
        <v>3</v>
      </c>
      <c r="H391" s="21">
        <f t="shared" si="609"/>
        <v>1</v>
      </c>
      <c r="I391" s="21">
        <f t="shared" si="609"/>
        <v>2</v>
      </c>
      <c r="J391" s="21">
        <f t="shared" si="623"/>
        <v>600</v>
      </c>
      <c r="K391" s="21" t="str">
        <f t="shared" si="610"/>
        <v>160001001</v>
      </c>
      <c r="L391" s="21">
        <f t="shared" si="631"/>
        <v>80000</v>
      </c>
      <c r="M391" s="21" t="s">
        <v>18</v>
      </c>
      <c r="N391" s="21">
        <f t="shared" ref="N391:O391" si="633">N390+1</f>
        <v>51686</v>
      </c>
      <c r="O391" s="21">
        <f t="shared" si="633"/>
        <v>52686</v>
      </c>
      <c r="P391" s="21">
        <f t="shared" si="612"/>
        <v>530800009</v>
      </c>
    </row>
    <row r="392" spans="1:16" ht="16.5" customHeight="1" x14ac:dyDescent="0.3">
      <c r="A392" s="21" t="b">
        <v>1</v>
      </c>
      <c r="B392" s="22" t="str">
        <f t="shared" si="606"/>
        <v>업적 - 장비아이템 5성 누적 획득 650 회</v>
      </c>
      <c r="C392" s="21">
        <f t="shared" si="613"/>
        <v>903121017</v>
      </c>
      <c r="D392" s="21">
        <f t="shared" si="614"/>
        <v>903121016</v>
      </c>
      <c r="E392" s="21">
        <f t="shared" si="608"/>
        <v>903121018</v>
      </c>
      <c r="F392" s="21">
        <v>0</v>
      </c>
      <c r="G392" s="21">
        <f t="shared" si="615"/>
        <v>3</v>
      </c>
      <c r="H392" s="21">
        <f t="shared" si="609"/>
        <v>1</v>
      </c>
      <c r="I392" s="21">
        <f t="shared" si="609"/>
        <v>2</v>
      </c>
      <c r="J392" s="21">
        <f t="shared" si="623"/>
        <v>650</v>
      </c>
      <c r="K392" s="21" t="str">
        <f t="shared" si="610"/>
        <v>160001001</v>
      </c>
      <c r="L392" s="21">
        <f t="shared" si="631"/>
        <v>90000</v>
      </c>
      <c r="M392" s="21" t="s">
        <v>18</v>
      </c>
      <c r="N392" s="21">
        <f t="shared" ref="N392:O392" si="634">N391+1</f>
        <v>51687</v>
      </c>
      <c r="O392" s="21">
        <f t="shared" si="634"/>
        <v>52687</v>
      </c>
      <c r="P392" s="21">
        <f t="shared" si="612"/>
        <v>530800009</v>
      </c>
    </row>
    <row r="393" spans="1:16" ht="16.5" customHeight="1" x14ac:dyDescent="0.3">
      <c r="A393" s="21" t="b">
        <v>1</v>
      </c>
      <c r="B393" s="22" t="str">
        <f t="shared" si="606"/>
        <v>업적 - 장비아이템 5성 누적 획득 700 회</v>
      </c>
      <c r="C393" s="21">
        <f t="shared" si="613"/>
        <v>903121018</v>
      </c>
      <c r="D393" s="21">
        <f t="shared" si="614"/>
        <v>903121017</v>
      </c>
      <c r="E393" s="21">
        <f t="shared" si="608"/>
        <v>903121019</v>
      </c>
      <c r="F393" s="21">
        <v>0</v>
      </c>
      <c r="G393" s="21">
        <f t="shared" si="615"/>
        <v>3</v>
      </c>
      <c r="H393" s="21">
        <f t="shared" si="615"/>
        <v>1</v>
      </c>
      <c r="I393" s="21">
        <f t="shared" si="615"/>
        <v>2</v>
      </c>
      <c r="J393" s="21">
        <f t="shared" si="623"/>
        <v>700</v>
      </c>
      <c r="K393" s="21" t="str">
        <f t="shared" si="610"/>
        <v>160001001</v>
      </c>
      <c r="L393" s="21">
        <f t="shared" si="631"/>
        <v>100000</v>
      </c>
      <c r="M393" s="21" t="s">
        <v>18</v>
      </c>
      <c r="N393" s="21">
        <f t="shared" ref="N393:O393" si="635">N392+1</f>
        <v>51688</v>
      </c>
      <c r="O393" s="21">
        <f t="shared" si="635"/>
        <v>52688</v>
      </c>
      <c r="P393" s="21">
        <f t="shared" si="612"/>
        <v>530800009</v>
      </c>
    </row>
    <row r="394" spans="1:16" ht="16.5" customHeight="1" x14ac:dyDescent="0.3">
      <c r="A394" s="21" t="b">
        <v>1</v>
      </c>
      <c r="B394" s="22" t="str">
        <f t="shared" si="606"/>
        <v>업적 - 장비아이템 5성 누적 획득 750 회</v>
      </c>
      <c r="C394" s="21">
        <f t="shared" si="613"/>
        <v>903121019</v>
      </c>
      <c r="D394" s="21">
        <f t="shared" si="614"/>
        <v>903121018</v>
      </c>
      <c r="E394" s="21">
        <f t="shared" si="608"/>
        <v>903121020</v>
      </c>
      <c r="F394" s="21">
        <v>0</v>
      </c>
      <c r="G394" s="21">
        <f t="shared" ref="G394:I399" si="636">G393</f>
        <v>3</v>
      </c>
      <c r="H394" s="21">
        <f t="shared" si="636"/>
        <v>1</v>
      </c>
      <c r="I394" s="21">
        <f t="shared" si="636"/>
        <v>2</v>
      </c>
      <c r="J394" s="21">
        <f t="shared" si="623"/>
        <v>750</v>
      </c>
      <c r="K394" s="21" t="str">
        <f t="shared" si="610"/>
        <v>160001001</v>
      </c>
      <c r="L394" s="20">
        <f>INT(L393+L$393*25%)</f>
        <v>125000</v>
      </c>
      <c r="M394" s="21" t="s">
        <v>18</v>
      </c>
      <c r="N394" s="21">
        <f t="shared" ref="N394:O394" si="637">N393+1</f>
        <v>51689</v>
      </c>
      <c r="O394" s="21">
        <f t="shared" si="637"/>
        <v>52689</v>
      </c>
      <c r="P394" s="21">
        <f t="shared" si="612"/>
        <v>530800009</v>
      </c>
    </row>
    <row r="395" spans="1:16" ht="16.5" customHeight="1" x14ac:dyDescent="0.3">
      <c r="A395" s="21" t="b">
        <v>1</v>
      </c>
      <c r="B395" s="22" t="str">
        <f t="shared" si="606"/>
        <v>업적 - 장비아이템 5성 누적 획득 800 회</v>
      </c>
      <c r="C395" s="21">
        <f t="shared" si="613"/>
        <v>903121020</v>
      </c>
      <c r="D395" s="21">
        <f t="shared" si="614"/>
        <v>903121019</v>
      </c>
      <c r="E395" s="21">
        <f t="shared" si="608"/>
        <v>903121021</v>
      </c>
      <c r="F395" s="21">
        <v>0</v>
      </c>
      <c r="G395" s="21">
        <f t="shared" si="636"/>
        <v>3</v>
      </c>
      <c r="H395" s="21">
        <f t="shared" si="636"/>
        <v>1</v>
      </c>
      <c r="I395" s="21">
        <f t="shared" si="636"/>
        <v>2</v>
      </c>
      <c r="J395" s="21">
        <f t="shared" si="623"/>
        <v>800</v>
      </c>
      <c r="K395" s="21" t="str">
        <f t="shared" si="610"/>
        <v>160001001</v>
      </c>
      <c r="L395" s="26">
        <f>INT(L394+L$393*25%)</f>
        <v>150000</v>
      </c>
      <c r="M395" s="21" t="s">
        <v>18</v>
      </c>
      <c r="N395" s="21">
        <f t="shared" ref="N395:O395" si="638">N394+1</f>
        <v>51690</v>
      </c>
      <c r="O395" s="21">
        <f t="shared" si="638"/>
        <v>52690</v>
      </c>
      <c r="P395" s="21">
        <f t="shared" si="612"/>
        <v>530800009</v>
      </c>
    </row>
    <row r="396" spans="1:16" ht="16.5" customHeight="1" x14ac:dyDescent="0.3">
      <c r="A396" s="21" t="b">
        <v>1</v>
      </c>
      <c r="B396" s="22" t="str">
        <f t="shared" si="606"/>
        <v>업적 - 장비아이템 5성 누적 획득 850 회</v>
      </c>
      <c r="C396" s="21">
        <f t="shared" si="613"/>
        <v>903121021</v>
      </c>
      <c r="D396" s="21">
        <f t="shared" si="614"/>
        <v>903121020</v>
      </c>
      <c r="E396" s="21">
        <f t="shared" si="608"/>
        <v>903121022</v>
      </c>
      <c r="F396" s="21">
        <v>0</v>
      </c>
      <c r="G396" s="21">
        <f t="shared" si="636"/>
        <v>3</v>
      </c>
      <c r="H396" s="21">
        <f t="shared" si="636"/>
        <v>1</v>
      </c>
      <c r="I396" s="21">
        <f t="shared" si="636"/>
        <v>2</v>
      </c>
      <c r="J396" s="21">
        <f t="shared" si="623"/>
        <v>850</v>
      </c>
      <c r="K396" s="21" t="str">
        <f t="shared" si="610"/>
        <v>160001001</v>
      </c>
      <c r="L396" s="26">
        <f t="shared" ref="L396:L399" si="639">INT(L395+L$393*25%)</f>
        <v>175000</v>
      </c>
      <c r="M396" s="21" t="s">
        <v>18</v>
      </c>
      <c r="N396" s="21">
        <f t="shared" ref="N396:O396" si="640">N395+1</f>
        <v>51691</v>
      </c>
      <c r="O396" s="21">
        <f t="shared" si="640"/>
        <v>52691</v>
      </c>
      <c r="P396" s="21">
        <f t="shared" si="612"/>
        <v>530800009</v>
      </c>
    </row>
    <row r="397" spans="1:16" ht="16.5" customHeight="1" x14ac:dyDescent="0.3">
      <c r="A397" s="21" t="b">
        <v>1</v>
      </c>
      <c r="B397" s="22" t="str">
        <f t="shared" si="606"/>
        <v>업적 - 장비아이템 5성 누적 획득 900 회</v>
      </c>
      <c r="C397" s="21">
        <f t="shared" si="613"/>
        <v>903121022</v>
      </c>
      <c r="D397" s="21">
        <f t="shared" si="614"/>
        <v>903121021</v>
      </c>
      <c r="E397" s="21">
        <f t="shared" si="608"/>
        <v>903121023</v>
      </c>
      <c r="F397" s="21">
        <v>0</v>
      </c>
      <c r="G397" s="21">
        <f t="shared" si="636"/>
        <v>3</v>
      </c>
      <c r="H397" s="21">
        <f t="shared" si="636"/>
        <v>1</v>
      </c>
      <c r="I397" s="21">
        <f t="shared" si="636"/>
        <v>2</v>
      </c>
      <c r="J397" s="21">
        <f t="shared" si="623"/>
        <v>900</v>
      </c>
      <c r="K397" s="21" t="str">
        <f t="shared" si="610"/>
        <v>160001001</v>
      </c>
      <c r="L397" s="26">
        <f t="shared" si="639"/>
        <v>200000</v>
      </c>
      <c r="M397" s="21" t="s">
        <v>18</v>
      </c>
      <c r="N397" s="21">
        <f t="shared" ref="N397:O397" si="641">N396+1</f>
        <v>51692</v>
      </c>
      <c r="O397" s="21">
        <f t="shared" si="641"/>
        <v>52692</v>
      </c>
      <c r="P397" s="21">
        <f t="shared" si="612"/>
        <v>530800009</v>
      </c>
    </row>
    <row r="398" spans="1:16" ht="16.5" customHeight="1" x14ac:dyDescent="0.3">
      <c r="A398" s="21" t="b">
        <v>1</v>
      </c>
      <c r="B398" s="22" t="str">
        <f t="shared" si="606"/>
        <v>업적 - 장비아이템 5성 누적 획득 950 회</v>
      </c>
      <c r="C398" s="21">
        <f t="shared" si="613"/>
        <v>903121023</v>
      </c>
      <c r="D398" s="21">
        <f t="shared" si="614"/>
        <v>903121022</v>
      </c>
      <c r="E398" s="21">
        <f t="shared" si="608"/>
        <v>903121024</v>
      </c>
      <c r="F398" s="21">
        <v>0</v>
      </c>
      <c r="G398" s="21">
        <f t="shared" si="636"/>
        <v>3</v>
      </c>
      <c r="H398" s="21">
        <f t="shared" si="636"/>
        <v>1</v>
      </c>
      <c r="I398" s="21">
        <f t="shared" si="636"/>
        <v>2</v>
      </c>
      <c r="J398" s="21">
        <f t="shared" si="623"/>
        <v>950</v>
      </c>
      <c r="K398" s="21" t="str">
        <f t="shared" si="610"/>
        <v>160001001</v>
      </c>
      <c r="L398" s="26">
        <f t="shared" si="639"/>
        <v>225000</v>
      </c>
      <c r="M398" s="21" t="s">
        <v>18</v>
      </c>
      <c r="N398" s="21">
        <f t="shared" ref="N398:O398" si="642">N397+1</f>
        <v>51693</v>
      </c>
      <c r="O398" s="21">
        <f t="shared" si="642"/>
        <v>52693</v>
      </c>
      <c r="P398" s="21">
        <f t="shared" si="612"/>
        <v>530800009</v>
      </c>
    </row>
    <row r="399" spans="1:16" ht="16.5" customHeight="1" x14ac:dyDescent="0.3">
      <c r="A399" s="21" t="b">
        <v>1</v>
      </c>
      <c r="B399" s="22" t="str">
        <f t="shared" si="606"/>
        <v>업적 - 장비아이템 5성 누적 획득 1000 회</v>
      </c>
      <c r="C399" s="21">
        <f t="shared" si="613"/>
        <v>903121024</v>
      </c>
      <c r="D399" s="21">
        <f t="shared" si="614"/>
        <v>903121023</v>
      </c>
      <c r="E399" s="20">
        <v>0</v>
      </c>
      <c r="F399" s="21">
        <v>0</v>
      </c>
      <c r="G399" s="21">
        <f t="shared" si="636"/>
        <v>3</v>
      </c>
      <c r="H399" s="21">
        <f t="shared" si="636"/>
        <v>1</v>
      </c>
      <c r="I399" s="21">
        <f t="shared" si="636"/>
        <v>2</v>
      </c>
      <c r="J399" s="21">
        <f t="shared" si="623"/>
        <v>1000</v>
      </c>
      <c r="K399" s="21" t="str">
        <f t="shared" si="610"/>
        <v>160001001</v>
      </c>
      <c r="L399" s="26">
        <f t="shared" si="639"/>
        <v>250000</v>
      </c>
      <c r="M399" s="21" t="s">
        <v>18</v>
      </c>
      <c r="N399" s="21">
        <f t="shared" ref="N399:O399" si="643">N398+1</f>
        <v>51694</v>
      </c>
      <c r="O399" s="21">
        <f t="shared" si="643"/>
        <v>52694</v>
      </c>
      <c r="P399" s="21">
        <f t="shared" si="612"/>
        <v>530800009</v>
      </c>
    </row>
    <row r="400" spans="1:16" ht="16.5" customHeight="1" x14ac:dyDescent="0.3">
      <c r="A400" s="18" t="b">
        <v>1</v>
      </c>
      <c r="B400" s="19" t="str">
        <f t="shared" ref="B400:B423" si="644">"업적 - 장비아이템 6성 누적 획득 " &amp; J400 &amp; " 회"</f>
        <v>업적 - 장비아이템 6성 누적 획득 1 회</v>
      </c>
      <c r="C400" s="20" t="str">
        <f>90&amp;G400&amp;H400&amp;I400&amp;1001</f>
        <v>903131001</v>
      </c>
      <c r="D400" s="20">
        <v>0</v>
      </c>
      <c r="E400" s="18">
        <f>C401</f>
        <v>903131002</v>
      </c>
      <c r="F400" s="25">
        <v>0</v>
      </c>
      <c r="G400" s="20">
        <v>3</v>
      </c>
      <c r="H400" s="20">
        <v>1</v>
      </c>
      <c r="I400" s="20">
        <v>3</v>
      </c>
      <c r="J400" s="18">
        <v>1</v>
      </c>
      <c r="K400" s="20" t="str">
        <f>IF(M400="Gem","160001002",IF(M400="Gold","160001001"))</f>
        <v>160001001</v>
      </c>
      <c r="L400" s="20">
        <v>5000</v>
      </c>
      <c r="M400" s="25" t="s">
        <v>18</v>
      </c>
      <c r="N400" s="25">
        <f t="shared" ref="N400:O400" si="645">N399+1</f>
        <v>51695</v>
      </c>
      <c r="O400" s="25">
        <f t="shared" si="645"/>
        <v>52695</v>
      </c>
      <c r="P400" s="20">
        <v>530800009</v>
      </c>
    </row>
    <row r="401" spans="1:16" ht="16.5" customHeight="1" x14ac:dyDescent="0.3">
      <c r="A401" s="18" t="b">
        <v>1</v>
      </c>
      <c r="B401" s="19" t="str">
        <f t="shared" si="644"/>
        <v>업적 - 장비아이템 6성 누적 획득 10 회</v>
      </c>
      <c r="C401" s="18">
        <f>C400+1</f>
        <v>903131002</v>
      </c>
      <c r="D401" s="18" t="str">
        <f>C400</f>
        <v>903131001</v>
      </c>
      <c r="E401" s="18">
        <f t="shared" ref="E401:E422" si="646">C402</f>
        <v>903131003</v>
      </c>
      <c r="F401" s="25">
        <v>0</v>
      </c>
      <c r="G401" s="18">
        <f>G400</f>
        <v>3</v>
      </c>
      <c r="H401" s="18">
        <f t="shared" ref="H401:I416" si="647">H400</f>
        <v>1</v>
      </c>
      <c r="I401" s="18">
        <f t="shared" si="647"/>
        <v>3</v>
      </c>
      <c r="J401" s="18">
        <v>10</v>
      </c>
      <c r="K401" s="18" t="str">
        <f t="shared" ref="K401:K423" si="648">K400</f>
        <v>160001001</v>
      </c>
      <c r="L401" s="18">
        <f>INT(L400+L$400*100%)</f>
        <v>10000</v>
      </c>
      <c r="M401" s="25" t="s">
        <v>18</v>
      </c>
      <c r="N401" s="25">
        <f t="shared" ref="N401:O401" si="649">N400+1</f>
        <v>51696</v>
      </c>
      <c r="O401" s="25">
        <f t="shared" si="649"/>
        <v>52696</v>
      </c>
      <c r="P401" s="25">
        <f t="shared" ref="P401:P423" si="650">P400</f>
        <v>530800009</v>
      </c>
    </row>
    <row r="402" spans="1:16" ht="16.5" customHeight="1" x14ac:dyDescent="0.3">
      <c r="A402" s="18" t="b">
        <v>1</v>
      </c>
      <c r="B402" s="19" t="str">
        <f t="shared" si="644"/>
        <v>업적 - 장비아이템 6성 누적 획득 20 회</v>
      </c>
      <c r="C402" s="18">
        <f t="shared" ref="C402:C423" si="651">C401+1</f>
        <v>903131003</v>
      </c>
      <c r="D402" s="18">
        <f t="shared" ref="D402:D423" si="652">C401</f>
        <v>903131002</v>
      </c>
      <c r="E402" s="18">
        <f t="shared" si="646"/>
        <v>903131004</v>
      </c>
      <c r="F402" s="25">
        <v>0</v>
      </c>
      <c r="G402" s="18">
        <f t="shared" ref="G402:I417" si="653">G401</f>
        <v>3</v>
      </c>
      <c r="H402" s="18">
        <f t="shared" si="647"/>
        <v>1</v>
      </c>
      <c r="I402" s="18">
        <f t="shared" si="647"/>
        <v>3</v>
      </c>
      <c r="J402" s="18">
        <v>20</v>
      </c>
      <c r="K402" s="18" t="str">
        <f t="shared" si="648"/>
        <v>160001001</v>
      </c>
      <c r="L402" s="18">
        <f t="shared" ref="L402:L405" si="654">INT(L401+L$400*100%)</f>
        <v>15000</v>
      </c>
      <c r="M402" s="25" t="s">
        <v>18</v>
      </c>
      <c r="N402" s="25">
        <f t="shared" ref="N402:O402" si="655">N401+1</f>
        <v>51697</v>
      </c>
      <c r="O402" s="25">
        <f t="shared" si="655"/>
        <v>52697</v>
      </c>
      <c r="P402" s="25">
        <f t="shared" si="650"/>
        <v>530800009</v>
      </c>
    </row>
    <row r="403" spans="1:16" ht="16.5" customHeight="1" x14ac:dyDescent="0.3">
      <c r="A403" s="18" t="b">
        <v>1</v>
      </c>
      <c r="B403" s="19" t="str">
        <f t="shared" si="644"/>
        <v>업적 - 장비아이템 6성 누적 획득 30 회</v>
      </c>
      <c r="C403" s="18">
        <f t="shared" si="651"/>
        <v>903131004</v>
      </c>
      <c r="D403" s="18">
        <f t="shared" si="652"/>
        <v>903131003</v>
      </c>
      <c r="E403" s="18">
        <f t="shared" si="646"/>
        <v>903131005</v>
      </c>
      <c r="F403" s="25">
        <v>0</v>
      </c>
      <c r="G403" s="18">
        <f t="shared" si="653"/>
        <v>3</v>
      </c>
      <c r="H403" s="18">
        <f t="shared" si="647"/>
        <v>1</v>
      </c>
      <c r="I403" s="18">
        <f t="shared" si="647"/>
        <v>3</v>
      </c>
      <c r="J403" s="18">
        <v>30</v>
      </c>
      <c r="K403" s="18" t="str">
        <f t="shared" si="648"/>
        <v>160001001</v>
      </c>
      <c r="L403" s="18">
        <f t="shared" si="654"/>
        <v>20000</v>
      </c>
      <c r="M403" s="25" t="s">
        <v>18</v>
      </c>
      <c r="N403" s="25">
        <f t="shared" ref="N403:O403" si="656">N402+1</f>
        <v>51698</v>
      </c>
      <c r="O403" s="25">
        <f t="shared" si="656"/>
        <v>52698</v>
      </c>
      <c r="P403" s="25">
        <f t="shared" si="650"/>
        <v>530800009</v>
      </c>
    </row>
    <row r="404" spans="1:16" ht="16.5" customHeight="1" x14ac:dyDescent="0.3">
      <c r="A404" s="18" t="b">
        <v>1</v>
      </c>
      <c r="B404" s="19" t="str">
        <f t="shared" si="644"/>
        <v>업적 - 장비아이템 6성 누적 획득 50 회</v>
      </c>
      <c r="C404" s="18">
        <f t="shared" si="651"/>
        <v>903131005</v>
      </c>
      <c r="D404" s="18">
        <f t="shared" si="652"/>
        <v>903131004</v>
      </c>
      <c r="E404" s="18">
        <f t="shared" si="646"/>
        <v>903131006</v>
      </c>
      <c r="F404" s="25">
        <v>0</v>
      </c>
      <c r="G404" s="18">
        <f t="shared" si="653"/>
        <v>3</v>
      </c>
      <c r="H404" s="18">
        <f t="shared" si="647"/>
        <v>1</v>
      </c>
      <c r="I404" s="18">
        <f t="shared" si="647"/>
        <v>3</v>
      </c>
      <c r="J404" s="18">
        <v>50</v>
      </c>
      <c r="K404" s="18" t="str">
        <f t="shared" si="648"/>
        <v>160001001</v>
      </c>
      <c r="L404" s="18">
        <f t="shared" si="654"/>
        <v>25000</v>
      </c>
      <c r="M404" s="25" t="s">
        <v>18</v>
      </c>
      <c r="N404" s="25">
        <f t="shared" ref="N404:O404" si="657">N403+1</f>
        <v>51699</v>
      </c>
      <c r="O404" s="25">
        <f t="shared" si="657"/>
        <v>52699</v>
      </c>
      <c r="P404" s="25">
        <f t="shared" si="650"/>
        <v>530800009</v>
      </c>
    </row>
    <row r="405" spans="1:16" ht="16.5" customHeight="1" x14ac:dyDescent="0.3">
      <c r="A405" s="18" t="b">
        <v>1</v>
      </c>
      <c r="B405" s="19" t="str">
        <f t="shared" si="644"/>
        <v>업적 - 장비아이템 6성 누적 획득 100 회</v>
      </c>
      <c r="C405" s="18">
        <f t="shared" si="651"/>
        <v>903131006</v>
      </c>
      <c r="D405" s="18">
        <f t="shared" si="652"/>
        <v>903131005</v>
      </c>
      <c r="E405" s="18">
        <f t="shared" si="646"/>
        <v>903131007</v>
      </c>
      <c r="F405" s="25">
        <v>0</v>
      </c>
      <c r="G405" s="18">
        <f t="shared" si="653"/>
        <v>3</v>
      </c>
      <c r="H405" s="18">
        <f t="shared" si="647"/>
        <v>1</v>
      </c>
      <c r="I405" s="18">
        <f t="shared" si="647"/>
        <v>3</v>
      </c>
      <c r="J405" s="18">
        <v>100</v>
      </c>
      <c r="K405" s="18" t="str">
        <f t="shared" si="648"/>
        <v>160001001</v>
      </c>
      <c r="L405" s="18">
        <f t="shared" si="654"/>
        <v>30000</v>
      </c>
      <c r="M405" s="25" t="s">
        <v>18</v>
      </c>
      <c r="N405" s="25">
        <f t="shared" ref="N405:O405" si="658">N404+1</f>
        <v>51700</v>
      </c>
      <c r="O405" s="25">
        <f t="shared" si="658"/>
        <v>52700</v>
      </c>
      <c r="P405" s="25">
        <f t="shared" si="650"/>
        <v>530800009</v>
      </c>
    </row>
    <row r="406" spans="1:16" ht="16.5" customHeight="1" x14ac:dyDescent="0.3">
      <c r="A406" s="18" t="b">
        <v>1</v>
      </c>
      <c r="B406" s="19" t="str">
        <f t="shared" si="644"/>
        <v>업적 - 장비아이템 6성 누적 획득 150 회</v>
      </c>
      <c r="C406" s="18">
        <f t="shared" si="651"/>
        <v>903131007</v>
      </c>
      <c r="D406" s="18">
        <f t="shared" si="652"/>
        <v>903131006</v>
      </c>
      <c r="E406" s="18">
        <f t="shared" si="646"/>
        <v>903131008</v>
      </c>
      <c r="F406" s="25">
        <v>0</v>
      </c>
      <c r="G406" s="18">
        <f t="shared" si="653"/>
        <v>3</v>
      </c>
      <c r="H406" s="18">
        <f t="shared" si="647"/>
        <v>1</v>
      </c>
      <c r="I406" s="18">
        <f t="shared" si="647"/>
        <v>3</v>
      </c>
      <c r="J406" s="18">
        <f>J405+50</f>
        <v>150</v>
      </c>
      <c r="K406" s="18" t="str">
        <f t="shared" si="648"/>
        <v>160001001</v>
      </c>
      <c r="L406" s="20">
        <f>INT(L405+L$400*200%)</f>
        <v>40000</v>
      </c>
      <c r="M406" s="25" t="s">
        <v>18</v>
      </c>
      <c r="N406" s="25">
        <f t="shared" ref="N406:O406" si="659">N405+1</f>
        <v>51701</v>
      </c>
      <c r="O406" s="25">
        <f t="shared" si="659"/>
        <v>52701</v>
      </c>
      <c r="P406" s="25">
        <f t="shared" si="650"/>
        <v>530800009</v>
      </c>
    </row>
    <row r="407" spans="1:16" ht="16.5" customHeight="1" x14ac:dyDescent="0.3">
      <c r="A407" s="18" t="b">
        <v>1</v>
      </c>
      <c r="B407" s="19" t="str">
        <f t="shared" si="644"/>
        <v>업적 - 장비아이템 6성 누적 획득 200 회</v>
      </c>
      <c r="C407" s="18">
        <f t="shared" si="651"/>
        <v>903131008</v>
      </c>
      <c r="D407" s="18">
        <f t="shared" si="652"/>
        <v>903131007</v>
      </c>
      <c r="E407" s="18">
        <f t="shared" si="646"/>
        <v>903131009</v>
      </c>
      <c r="F407" s="25">
        <v>0</v>
      </c>
      <c r="G407" s="18">
        <f t="shared" si="653"/>
        <v>3</v>
      </c>
      <c r="H407" s="18">
        <f t="shared" si="647"/>
        <v>1</v>
      </c>
      <c r="I407" s="18">
        <f t="shared" si="647"/>
        <v>3</v>
      </c>
      <c r="J407" s="18">
        <f t="shared" ref="J407:J423" si="660">J406+50</f>
        <v>200</v>
      </c>
      <c r="K407" s="18" t="str">
        <f t="shared" si="648"/>
        <v>160001001</v>
      </c>
      <c r="L407" s="25">
        <f>INT(L406+L$400*200%)</f>
        <v>50000</v>
      </c>
      <c r="M407" s="25" t="s">
        <v>18</v>
      </c>
      <c r="N407" s="25">
        <f t="shared" ref="N407:O407" si="661">N406+1</f>
        <v>51702</v>
      </c>
      <c r="O407" s="25">
        <f t="shared" si="661"/>
        <v>52702</v>
      </c>
      <c r="P407" s="25">
        <f t="shared" si="650"/>
        <v>530800009</v>
      </c>
    </row>
    <row r="408" spans="1:16" ht="16.5" customHeight="1" x14ac:dyDescent="0.3">
      <c r="A408" s="18" t="b">
        <v>1</v>
      </c>
      <c r="B408" s="19" t="str">
        <f t="shared" si="644"/>
        <v>업적 - 장비아이템 6성 누적 획득 250 회</v>
      </c>
      <c r="C408" s="18">
        <f t="shared" si="651"/>
        <v>903131009</v>
      </c>
      <c r="D408" s="18">
        <f t="shared" si="652"/>
        <v>903131008</v>
      </c>
      <c r="E408" s="18">
        <f t="shared" si="646"/>
        <v>903131010</v>
      </c>
      <c r="F408" s="25">
        <v>0</v>
      </c>
      <c r="G408" s="18">
        <f t="shared" si="653"/>
        <v>3</v>
      </c>
      <c r="H408" s="18">
        <f t="shared" si="647"/>
        <v>1</v>
      </c>
      <c r="I408" s="18">
        <f t="shared" si="647"/>
        <v>3</v>
      </c>
      <c r="J408" s="18">
        <f t="shared" si="660"/>
        <v>250</v>
      </c>
      <c r="K408" s="18" t="str">
        <f t="shared" si="648"/>
        <v>160001001</v>
      </c>
      <c r="L408" s="25">
        <f t="shared" ref="L408:L412" si="662">INT(L407+L$400*200%)</f>
        <v>60000</v>
      </c>
      <c r="M408" s="25" t="s">
        <v>18</v>
      </c>
      <c r="N408" s="25">
        <f t="shared" ref="N408:O408" si="663">N407+1</f>
        <v>51703</v>
      </c>
      <c r="O408" s="25">
        <f t="shared" si="663"/>
        <v>52703</v>
      </c>
      <c r="P408" s="25">
        <f t="shared" si="650"/>
        <v>530800009</v>
      </c>
    </row>
    <row r="409" spans="1:16" ht="16.5" customHeight="1" x14ac:dyDescent="0.3">
      <c r="A409" s="18" t="b">
        <v>1</v>
      </c>
      <c r="B409" s="19" t="str">
        <f t="shared" si="644"/>
        <v>업적 - 장비아이템 6성 누적 획득 300 회</v>
      </c>
      <c r="C409" s="18">
        <f t="shared" si="651"/>
        <v>903131010</v>
      </c>
      <c r="D409" s="18">
        <f t="shared" si="652"/>
        <v>903131009</v>
      </c>
      <c r="E409" s="18">
        <f t="shared" si="646"/>
        <v>903131011</v>
      </c>
      <c r="F409" s="25">
        <v>0</v>
      </c>
      <c r="G409" s="18">
        <f t="shared" si="653"/>
        <v>3</v>
      </c>
      <c r="H409" s="18">
        <f t="shared" si="647"/>
        <v>1</v>
      </c>
      <c r="I409" s="18">
        <f t="shared" si="647"/>
        <v>3</v>
      </c>
      <c r="J409" s="18">
        <f t="shared" si="660"/>
        <v>300</v>
      </c>
      <c r="K409" s="18" t="str">
        <f t="shared" si="648"/>
        <v>160001001</v>
      </c>
      <c r="L409" s="25">
        <f t="shared" si="662"/>
        <v>70000</v>
      </c>
      <c r="M409" s="25" t="s">
        <v>18</v>
      </c>
      <c r="N409" s="25">
        <f t="shared" ref="N409:O409" si="664">N408+1</f>
        <v>51704</v>
      </c>
      <c r="O409" s="25">
        <f t="shared" si="664"/>
        <v>52704</v>
      </c>
      <c r="P409" s="25">
        <f t="shared" si="650"/>
        <v>530800009</v>
      </c>
    </row>
    <row r="410" spans="1:16" ht="16.5" customHeight="1" x14ac:dyDescent="0.3">
      <c r="A410" s="18" t="b">
        <v>1</v>
      </c>
      <c r="B410" s="19" t="str">
        <f t="shared" si="644"/>
        <v>업적 - 장비아이템 6성 누적 획득 350 회</v>
      </c>
      <c r="C410" s="18">
        <f t="shared" si="651"/>
        <v>903131011</v>
      </c>
      <c r="D410" s="18">
        <f t="shared" si="652"/>
        <v>903131010</v>
      </c>
      <c r="E410" s="18">
        <f t="shared" si="646"/>
        <v>903131012</v>
      </c>
      <c r="F410" s="25">
        <v>0</v>
      </c>
      <c r="G410" s="18">
        <f t="shared" si="653"/>
        <v>3</v>
      </c>
      <c r="H410" s="18">
        <f t="shared" si="647"/>
        <v>1</v>
      </c>
      <c r="I410" s="18">
        <f t="shared" si="647"/>
        <v>3</v>
      </c>
      <c r="J410" s="18">
        <f t="shared" si="660"/>
        <v>350</v>
      </c>
      <c r="K410" s="18" t="str">
        <f t="shared" si="648"/>
        <v>160001001</v>
      </c>
      <c r="L410" s="25">
        <f t="shared" si="662"/>
        <v>80000</v>
      </c>
      <c r="M410" s="25" t="s">
        <v>18</v>
      </c>
      <c r="N410" s="25">
        <f t="shared" ref="N410:O410" si="665">N409+1</f>
        <v>51705</v>
      </c>
      <c r="O410" s="25">
        <f t="shared" si="665"/>
        <v>52705</v>
      </c>
      <c r="P410" s="25">
        <f t="shared" si="650"/>
        <v>530800009</v>
      </c>
    </row>
    <row r="411" spans="1:16" ht="16.5" customHeight="1" x14ac:dyDescent="0.3">
      <c r="A411" s="18" t="b">
        <v>1</v>
      </c>
      <c r="B411" s="19" t="str">
        <f t="shared" si="644"/>
        <v>업적 - 장비아이템 6성 누적 획득 400 회</v>
      </c>
      <c r="C411" s="18">
        <f t="shared" si="651"/>
        <v>903131012</v>
      </c>
      <c r="D411" s="18">
        <f t="shared" si="652"/>
        <v>903131011</v>
      </c>
      <c r="E411" s="18">
        <f t="shared" si="646"/>
        <v>903131013</v>
      </c>
      <c r="F411" s="25">
        <v>0</v>
      </c>
      <c r="G411" s="18">
        <f t="shared" si="653"/>
        <v>3</v>
      </c>
      <c r="H411" s="18">
        <f t="shared" si="647"/>
        <v>1</v>
      </c>
      <c r="I411" s="18">
        <f t="shared" si="647"/>
        <v>3</v>
      </c>
      <c r="J411" s="18">
        <f t="shared" si="660"/>
        <v>400</v>
      </c>
      <c r="K411" s="18" t="str">
        <f t="shared" si="648"/>
        <v>160001001</v>
      </c>
      <c r="L411" s="25">
        <f t="shared" si="662"/>
        <v>90000</v>
      </c>
      <c r="M411" s="25" t="s">
        <v>18</v>
      </c>
      <c r="N411" s="25">
        <f t="shared" ref="N411:O411" si="666">N410+1</f>
        <v>51706</v>
      </c>
      <c r="O411" s="25">
        <f t="shared" si="666"/>
        <v>52706</v>
      </c>
      <c r="P411" s="25">
        <f t="shared" si="650"/>
        <v>530800009</v>
      </c>
    </row>
    <row r="412" spans="1:16" ht="16.5" customHeight="1" x14ac:dyDescent="0.3">
      <c r="A412" s="18" t="b">
        <v>1</v>
      </c>
      <c r="B412" s="19" t="str">
        <f t="shared" si="644"/>
        <v>업적 - 장비아이템 6성 누적 획득 450 회</v>
      </c>
      <c r="C412" s="18">
        <f t="shared" si="651"/>
        <v>903131013</v>
      </c>
      <c r="D412" s="18">
        <f t="shared" si="652"/>
        <v>903131012</v>
      </c>
      <c r="E412" s="18">
        <f t="shared" si="646"/>
        <v>903131014</v>
      </c>
      <c r="F412" s="25">
        <v>0</v>
      </c>
      <c r="G412" s="18">
        <f t="shared" si="653"/>
        <v>3</v>
      </c>
      <c r="H412" s="18">
        <f t="shared" si="647"/>
        <v>1</v>
      </c>
      <c r="I412" s="18">
        <f t="shared" si="647"/>
        <v>3</v>
      </c>
      <c r="J412" s="18">
        <f t="shared" si="660"/>
        <v>450</v>
      </c>
      <c r="K412" s="18" t="str">
        <f t="shared" si="648"/>
        <v>160001001</v>
      </c>
      <c r="L412" s="25">
        <f t="shared" si="662"/>
        <v>100000</v>
      </c>
      <c r="M412" s="25" t="s">
        <v>18</v>
      </c>
      <c r="N412" s="25">
        <f t="shared" ref="N412:O412" si="667">N411+1</f>
        <v>51707</v>
      </c>
      <c r="O412" s="25">
        <f t="shared" si="667"/>
        <v>52707</v>
      </c>
      <c r="P412" s="25">
        <f t="shared" si="650"/>
        <v>530800009</v>
      </c>
    </row>
    <row r="413" spans="1:16" ht="16.5" customHeight="1" x14ac:dyDescent="0.3">
      <c r="A413" s="18" t="b">
        <v>1</v>
      </c>
      <c r="B413" s="19" t="str">
        <f t="shared" si="644"/>
        <v>업적 - 장비아이템 6성 누적 획득 500 회</v>
      </c>
      <c r="C413" s="18">
        <f t="shared" si="651"/>
        <v>903131014</v>
      </c>
      <c r="D413" s="18">
        <f t="shared" si="652"/>
        <v>903131013</v>
      </c>
      <c r="E413" s="18">
        <f t="shared" si="646"/>
        <v>903131015</v>
      </c>
      <c r="F413" s="25">
        <v>0</v>
      </c>
      <c r="G413" s="18">
        <f t="shared" si="653"/>
        <v>3</v>
      </c>
      <c r="H413" s="18">
        <f t="shared" si="647"/>
        <v>1</v>
      </c>
      <c r="I413" s="18">
        <f t="shared" si="647"/>
        <v>3</v>
      </c>
      <c r="J413" s="18">
        <f t="shared" si="660"/>
        <v>500</v>
      </c>
      <c r="K413" s="18" t="str">
        <f t="shared" si="648"/>
        <v>160001001</v>
      </c>
      <c r="L413" s="20">
        <f>INT(L412+L$412*25%)</f>
        <v>125000</v>
      </c>
      <c r="M413" s="25" t="s">
        <v>18</v>
      </c>
      <c r="N413" s="25">
        <f t="shared" ref="N413:O413" si="668">N412+1</f>
        <v>51708</v>
      </c>
      <c r="O413" s="25">
        <f t="shared" si="668"/>
        <v>52708</v>
      </c>
      <c r="P413" s="25">
        <f t="shared" si="650"/>
        <v>530800009</v>
      </c>
    </row>
    <row r="414" spans="1:16" ht="16.5" customHeight="1" x14ac:dyDescent="0.3">
      <c r="A414" s="18" t="b">
        <v>1</v>
      </c>
      <c r="B414" s="19" t="str">
        <f t="shared" si="644"/>
        <v>업적 - 장비아이템 6성 누적 획득 550 회</v>
      </c>
      <c r="C414" s="18">
        <f t="shared" si="651"/>
        <v>903131015</v>
      </c>
      <c r="D414" s="18">
        <f t="shared" si="652"/>
        <v>903131014</v>
      </c>
      <c r="E414" s="18">
        <f t="shared" si="646"/>
        <v>903131016</v>
      </c>
      <c r="F414" s="25">
        <v>0</v>
      </c>
      <c r="G414" s="18">
        <f t="shared" si="653"/>
        <v>3</v>
      </c>
      <c r="H414" s="18">
        <f t="shared" si="647"/>
        <v>1</v>
      </c>
      <c r="I414" s="18">
        <f t="shared" si="647"/>
        <v>3</v>
      </c>
      <c r="J414" s="18">
        <f t="shared" si="660"/>
        <v>550</v>
      </c>
      <c r="K414" s="18" t="str">
        <f t="shared" si="648"/>
        <v>160001001</v>
      </c>
      <c r="L414" s="25">
        <f>INT(L413+L$412*25%)</f>
        <v>150000</v>
      </c>
      <c r="M414" s="25" t="s">
        <v>18</v>
      </c>
      <c r="N414" s="25">
        <f t="shared" ref="N414:O414" si="669">N413+1</f>
        <v>51709</v>
      </c>
      <c r="O414" s="25">
        <f t="shared" si="669"/>
        <v>52709</v>
      </c>
      <c r="P414" s="25">
        <f t="shared" si="650"/>
        <v>530800009</v>
      </c>
    </row>
    <row r="415" spans="1:16" ht="16.5" customHeight="1" x14ac:dyDescent="0.3">
      <c r="A415" s="18" t="b">
        <v>1</v>
      </c>
      <c r="B415" s="19" t="str">
        <f t="shared" si="644"/>
        <v>업적 - 장비아이템 6성 누적 획득 600 회</v>
      </c>
      <c r="C415" s="18">
        <f t="shared" si="651"/>
        <v>903131016</v>
      </c>
      <c r="D415" s="18">
        <f t="shared" si="652"/>
        <v>903131015</v>
      </c>
      <c r="E415" s="18">
        <f t="shared" si="646"/>
        <v>903131017</v>
      </c>
      <c r="F415" s="25">
        <v>0</v>
      </c>
      <c r="G415" s="18">
        <f t="shared" si="653"/>
        <v>3</v>
      </c>
      <c r="H415" s="18">
        <f t="shared" si="647"/>
        <v>1</v>
      </c>
      <c r="I415" s="18">
        <f t="shared" si="647"/>
        <v>3</v>
      </c>
      <c r="J415" s="18">
        <f t="shared" si="660"/>
        <v>600</v>
      </c>
      <c r="K415" s="18" t="str">
        <f t="shared" si="648"/>
        <v>160001001</v>
      </c>
      <c r="L415" s="25">
        <f t="shared" ref="L415:L420" si="670">INT(L414+L$412*25%)</f>
        <v>175000</v>
      </c>
      <c r="M415" s="25" t="s">
        <v>18</v>
      </c>
      <c r="N415" s="25">
        <f t="shared" ref="N415:O415" si="671">N414+1</f>
        <v>51710</v>
      </c>
      <c r="O415" s="25">
        <f t="shared" si="671"/>
        <v>52710</v>
      </c>
      <c r="P415" s="25">
        <f t="shared" si="650"/>
        <v>530800009</v>
      </c>
    </row>
    <row r="416" spans="1:16" ht="16.5" customHeight="1" x14ac:dyDescent="0.3">
      <c r="A416" s="18" t="b">
        <v>1</v>
      </c>
      <c r="B416" s="19" t="str">
        <f t="shared" si="644"/>
        <v>업적 - 장비아이템 6성 누적 획득 650 회</v>
      </c>
      <c r="C416" s="18">
        <f t="shared" si="651"/>
        <v>903131017</v>
      </c>
      <c r="D416" s="18">
        <f t="shared" si="652"/>
        <v>903131016</v>
      </c>
      <c r="E416" s="18">
        <f t="shared" si="646"/>
        <v>903131018</v>
      </c>
      <c r="F416" s="25">
        <v>0</v>
      </c>
      <c r="G416" s="18">
        <f t="shared" si="653"/>
        <v>3</v>
      </c>
      <c r="H416" s="18">
        <f t="shared" si="647"/>
        <v>1</v>
      </c>
      <c r="I416" s="18">
        <f t="shared" si="647"/>
        <v>3</v>
      </c>
      <c r="J416" s="18">
        <f t="shared" si="660"/>
        <v>650</v>
      </c>
      <c r="K416" s="18" t="str">
        <f t="shared" si="648"/>
        <v>160001001</v>
      </c>
      <c r="L416" s="25">
        <f t="shared" si="670"/>
        <v>200000</v>
      </c>
      <c r="M416" s="25" t="s">
        <v>18</v>
      </c>
      <c r="N416" s="25">
        <f t="shared" ref="N416:O416" si="672">N415+1</f>
        <v>51711</v>
      </c>
      <c r="O416" s="25">
        <f t="shared" si="672"/>
        <v>52711</v>
      </c>
      <c r="P416" s="25">
        <f t="shared" si="650"/>
        <v>530800009</v>
      </c>
    </row>
    <row r="417" spans="1:16" ht="16.5" customHeight="1" x14ac:dyDescent="0.3">
      <c r="A417" s="18" t="b">
        <v>1</v>
      </c>
      <c r="B417" s="19" t="str">
        <f t="shared" si="644"/>
        <v>업적 - 장비아이템 6성 누적 획득 700 회</v>
      </c>
      <c r="C417" s="18">
        <f t="shared" si="651"/>
        <v>903131018</v>
      </c>
      <c r="D417" s="18">
        <f t="shared" si="652"/>
        <v>903131017</v>
      </c>
      <c r="E417" s="18">
        <f t="shared" si="646"/>
        <v>903131019</v>
      </c>
      <c r="F417" s="25">
        <v>0</v>
      </c>
      <c r="G417" s="18">
        <f t="shared" si="653"/>
        <v>3</v>
      </c>
      <c r="H417" s="18">
        <f t="shared" si="653"/>
        <v>1</v>
      </c>
      <c r="I417" s="18">
        <f t="shared" si="653"/>
        <v>3</v>
      </c>
      <c r="J417" s="18">
        <f t="shared" si="660"/>
        <v>700</v>
      </c>
      <c r="K417" s="18" t="str">
        <f t="shared" si="648"/>
        <v>160001001</v>
      </c>
      <c r="L417" s="25">
        <f t="shared" si="670"/>
        <v>225000</v>
      </c>
      <c r="M417" s="25" t="s">
        <v>18</v>
      </c>
      <c r="N417" s="25">
        <f t="shared" ref="N417:O417" si="673">N416+1</f>
        <v>51712</v>
      </c>
      <c r="O417" s="25">
        <f t="shared" si="673"/>
        <v>52712</v>
      </c>
      <c r="P417" s="25">
        <f t="shared" si="650"/>
        <v>530800009</v>
      </c>
    </row>
    <row r="418" spans="1:16" ht="16.5" customHeight="1" x14ac:dyDescent="0.3">
      <c r="A418" s="18" t="b">
        <v>1</v>
      </c>
      <c r="B418" s="19" t="str">
        <f t="shared" si="644"/>
        <v>업적 - 장비아이템 6성 누적 획득 750 회</v>
      </c>
      <c r="C418" s="18">
        <f t="shared" si="651"/>
        <v>903131019</v>
      </c>
      <c r="D418" s="18">
        <f t="shared" si="652"/>
        <v>903131018</v>
      </c>
      <c r="E418" s="18">
        <f t="shared" si="646"/>
        <v>903131020</v>
      </c>
      <c r="F418" s="25">
        <v>0</v>
      </c>
      <c r="G418" s="18">
        <f t="shared" ref="G418:I423" si="674">G417</f>
        <v>3</v>
      </c>
      <c r="H418" s="18">
        <f t="shared" si="674"/>
        <v>1</v>
      </c>
      <c r="I418" s="18">
        <f t="shared" si="674"/>
        <v>3</v>
      </c>
      <c r="J418" s="18">
        <f t="shared" si="660"/>
        <v>750</v>
      </c>
      <c r="K418" s="18" t="str">
        <f t="shared" si="648"/>
        <v>160001001</v>
      </c>
      <c r="L418" s="25">
        <f t="shared" si="670"/>
        <v>250000</v>
      </c>
      <c r="M418" s="25" t="s">
        <v>18</v>
      </c>
      <c r="N418" s="25">
        <f t="shared" ref="N418:O418" si="675">N417+1</f>
        <v>51713</v>
      </c>
      <c r="O418" s="25">
        <f t="shared" si="675"/>
        <v>52713</v>
      </c>
      <c r="P418" s="25">
        <f t="shared" si="650"/>
        <v>530800009</v>
      </c>
    </row>
    <row r="419" spans="1:16" ht="16.5" customHeight="1" x14ac:dyDescent="0.3">
      <c r="A419" s="18" t="b">
        <v>1</v>
      </c>
      <c r="B419" s="19" t="str">
        <f t="shared" si="644"/>
        <v>업적 - 장비아이템 6성 누적 획득 800 회</v>
      </c>
      <c r="C419" s="18">
        <f t="shared" si="651"/>
        <v>903131020</v>
      </c>
      <c r="D419" s="18">
        <f t="shared" si="652"/>
        <v>903131019</v>
      </c>
      <c r="E419" s="18">
        <f t="shared" si="646"/>
        <v>903131021</v>
      </c>
      <c r="F419" s="25">
        <v>0</v>
      </c>
      <c r="G419" s="18">
        <f t="shared" si="674"/>
        <v>3</v>
      </c>
      <c r="H419" s="18">
        <f t="shared" si="674"/>
        <v>1</v>
      </c>
      <c r="I419" s="18">
        <f t="shared" si="674"/>
        <v>3</v>
      </c>
      <c r="J419" s="18">
        <f t="shared" si="660"/>
        <v>800</v>
      </c>
      <c r="K419" s="18" t="str">
        <f t="shared" si="648"/>
        <v>160001001</v>
      </c>
      <c r="L419" s="25">
        <f t="shared" si="670"/>
        <v>275000</v>
      </c>
      <c r="M419" s="25" t="s">
        <v>18</v>
      </c>
      <c r="N419" s="25">
        <f t="shared" ref="N419:O419" si="676">N418+1</f>
        <v>51714</v>
      </c>
      <c r="O419" s="25">
        <f t="shared" si="676"/>
        <v>52714</v>
      </c>
      <c r="P419" s="25">
        <f t="shared" si="650"/>
        <v>530800009</v>
      </c>
    </row>
    <row r="420" spans="1:16" ht="16.5" customHeight="1" x14ac:dyDescent="0.3">
      <c r="A420" s="18" t="b">
        <v>1</v>
      </c>
      <c r="B420" s="19" t="str">
        <f t="shared" si="644"/>
        <v>업적 - 장비아이템 6성 누적 획득 850 회</v>
      </c>
      <c r="C420" s="18">
        <f t="shared" si="651"/>
        <v>903131021</v>
      </c>
      <c r="D420" s="18">
        <f t="shared" si="652"/>
        <v>903131020</v>
      </c>
      <c r="E420" s="18">
        <f t="shared" si="646"/>
        <v>903131022</v>
      </c>
      <c r="F420" s="25">
        <v>0</v>
      </c>
      <c r="G420" s="18">
        <f t="shared" si="674"/>
        <v>3</v>
      </c>
      <c r="H420" s="18">
        <f t="shared" si="674"/>
        <v>1</v>
      </c>
      <c r="I420" s="18">
        <f t="shared" si="674"/>
        <v>3</v>
      </c>
      <c r="J420" s="18">
        <f t="shared" si="660"/>
        <v>850</v>
      </c>
      <c r="K420" s="18" t="str">
        <f t="shared" si="648"/>
        <v>160001001</v>
      </c>
      <c r="L420" s="25">
        <f t="shared" si="670"/>
        <v>300000</v>
      </c>
      <c r="M420" s="25" t="s">
        <v>18</v>
      </c>
      <c r="N420" s="25">
        <f t="shared" ref="N420:O420" si="677">N419+1</f>
        <v>51715</v>
      </c>
      <c r="O420" s="25">
        <f t="shared" si="677"/>
        <v>52715</v>
      </c>
      <c r="P420" s="25">
        <f t="shared" si="650"/>
        <v>530800009</v>
      </c>
    </row>
    <row r="421" spans="1:16" ht="16.5" customHeight="1" x14ac:dyDescent="0.3">
      <c r="A421" s="18" t="b">
        <v>1</v>
      </c>
      <c r="B421" s="19" t="str">
        <f t="shared" si="644"/>
        <v>업적 - 장비아이템 6성 누적 획득 900 회</v>
      </c>
      <c r="C421" s="18">
        <f t="shared" si="651"/>
        <v>903131022</v>
      </c>
      <c r="D421" s="18">
        <f t="shared" si="652"/>
        <v>903131021</v>
      </c>
      <c r="E421" s="18">
        <f t="shared" si="646"/>
        <v>903131023</v>
      </c>
      <c r="F421" s="25">
        <v>0</v>
      </c>
      <c r="G421" s="18">
        <f t="shared" si="674"/>
        <v>3</v>
      </c>
      <c r="H421" s="18">
        <f t="shared" si="674"/>
        <v>1</v>
      </c>
      <c r="I421" s="18">
        <f t="shared" si="674"/>
        <v>3</v>
      </c>
      <c r="J421" s="18">
        <f t="shared" si="660"/>
        <v>900</v>
      </c>
      <c r="K421" s="18" t="str">
        <f t="shared" si="648"/>
        <v>160001001</v>
      </c>
      <c r="L421" s="20">
        <f>INT(L420+L$412*50%)</f>
        <v>350000</v>
      </c>
      <c r="M421" s="25" t="s">
        <v>18</v>
      </c>
      <c r="N421" s="25">
        <f t="shared" ref="N421:O421" si="678">N420+1</f>
        <v>51716</v>
      </c>
      <c r="O421" s="25">
        <f t="shared" si="678"/>
        <v>52716</v>
      </c>
      <c r="P421" s="25">
        <f t="shared" si="650"/>
        <v>530800009</v>
      </c>
    </row>
    <row r="422" spans="1:16" ht="16.5" customHeight="1" x14ac:dyDescent="0.3">
      <c r="A422" s="18" t="b">
        <v>1</v>
      </c>
      <c r="B422" s="19" t="str">
        <f t="shared" si="644"/>
        <v>업적 - 장비아이템 6성 누적 획득 950 회</v>
      </c>
      <c r="C422" s="18">
        <f t="shared" si="651"/>
        <v>903131023</v>
      </c>
      <c r="D422" s="18">
        <f t="shared" si="652"/>
        <v>903131022</v>
      </c>
      <c r="E422" s="18">
        <f t="shared" si="646"/>
        <v>903131024</v>
      </c>
      <c r="F422" s="25">
        <v>0</v>
      </c>
      <c r="G422" s="18">
        <f t="shared" si="674"/>
        <v>3</v>
      </c>
      <c r="H422" s="18">
        <f t="shared" si="674"/>
        <v>1</v>
      </c>
      <c r="I422" s="18">
        <f t="shared" si="674"/>
        <v>3</v>
      </c>
      <c r="J422" s="18">
        <f t="shared" si="660"/>
        <v>950</v>
      </c>
      <c r="K422" s="18" t="str">
        <f t="shared" si="648"/>
        <v>160001001</v>
      </c>
      <c r="L422" s="25">
        <f t="shared" ref="L422:L423" si="679">INT(L421+L$412*50%)</f>
        <v>400000</v>
      </c>
      <c r="M422" s="25" t="s">
        <v>18</v>
      </c>
      <c r="N422" s="25">
        <f t="shared" ref="N422:O422" si="680">N421+1</f>
        <v>51717</v>
      </c>
      <c r="O422" s="25">
        <f t="shared" si="680"/>
        <v>52717</v>
      </c>
      <c r="P422" s="25">
        <f t="shared" si="650"/>
        <v>530800009</v>
      </c>
    </row>
    <row r="423" spans="1:16" ht="16.5" customHeight="1" x14ac:dyDescent="0.3">
      <c r="A423" s="18" t="b">
        <v>1</v>
      </c>
      <c r="B423" s="19" t="str">
        <f t="shared" si="644"/>
        <v>업적 - 장비아이템 6성 누적 획득 1000 회</v>
      </c>
      <c r="C423" s="18">
        <f t="shared" si="651"/>
        <v>903131024</v>
      </c>
      <c r="D423" s="18">
        <f t="shared" si="652"/>
        <v>903131023</v>
      </c>
      <c r="E423" s="20">
        <v>0</v>
      </c>
      <c r="F423" s="25">
        <v>0</v>
      </c>
      <c r="G423" s="18">
        <f t="shared" si="674"/>
        <v>3</v>
      </c>
      <c r="H423" s="18">
        <f t="shared" si="674"/>
        <v>1</v>
      </c>
      <c r="I423" s="18">
        <f t="shared" si="674"/>
        <v>3</v>
      </c>
      <c r="J423" s="18">
        <f t="shared" si="660"/>
        <v>1000</v>
      </c>
      <c r="K423" s="18" t="str">
        <f t="shared" si="648"/>
        <v>160001001</v>
      </c>
      <c r="L423" s="25">
        <f t="shared" si="679"/>
        <v>450000</v>
      </c>
      <c r="M423" s="25" t="s">
        <v>18</v>
      </c>
      <c r="N423" s="25">
        <f t="shared" ref="N423:O423" si="681">N422+1</f>
        <v>51718</v>
      </c>
      <c r="O423" s="25">
        <f t="shared" si="681"/>
        <v>52718</v>
      </c>
      <c r="P423" s="25">
        <f t="shared" si="650"/>
        <v>530800009</v>
      </c>
    </row>
    <row r="424" spans="1:16" ht="16.5" customHeight="1" x14ac:dyDescent="0.3">
      <c r="A424" s="21" t="b">
        <v>1</v>
      </c>
      <c r="B424" s="22" t="str">
        <f t="shared" ref="B424:B437" si="682">"업적 - 장비아이템 7성 누적 획득 " &amp; J424 &amp; " 회"</f>
        <v>업적 - 장비아이템 7성 누적 획득 1 회</v>
      </c>
      <c r="C424" s="20" t="str">
        <f>90&amp;G424&amp;H424&amp;I424&amp;1001</f>
        <v>903141001</v>
      </c>
      <c r="D424" s="20">
        <v>0</v>
      </c>
      <c r="E424" s="21">
        <f>C425</f>
        <v>903141002</v>
      </c>
      <c r="F424" s="26">
        <v>0</v>
      </c>
      <c r="G424" s="20">
        <v>3</v>
      </c>
      <c r="H424" s="20">
        <v>1</v>
      </c>
      <c r="I424" s="20">
        <v>4</v>
      </c>
      <c r="J424" s="21">
        <v>1</v>
      </c>
      <c r="K424" s="20" t="str">
        <f>IF(M424="Gem","160001002",IF(M424="Gold","160001001"))</f>
        <v>160001001</v>
      </c>
      <c r="L424" s="20">
        <v>10000</v>
      </c>
      <c r="M424" s="26" t="s">
        <v>18</v>
      </c>
      <c r="N424" s="26">
        <f t="shared" ref="N424:O424" si="683">N423+1</f>
        <v>51719</v>
      </c>
      <c r="O424" s="26">
        <f t="shared" si="683"/>
        <v>52719</v>
      </c>
      <c r="P424" s="20">
        <v>530800009</v>
      </c>
    </row>
    <row r="425" spans="1:16" ht="16.5" customHeight="1" x14ac:dyDescent="0.3">
      <c r="A425" s="21" t="b">
        <v>1</v>
      </c>
      <c r="B425" s="22" t="str">
        <f t="shared" si="682"/>
        <v>업적 - 장비아이템 7성 누적 획득 10 회</v>
      </c>
      <c r="C425" s="21">
        <f>C424+1</f>
        <v>903141002</v>
      </c>
      <c r="D425" s="21" t="str">
        <f>C424</f>
        <v>903141001</v>
      </c>
      <c r="E425" s="21">
        <f t="shared" ref="E425:E436" si="684">C426</f>
        <v>903141003</v>
      </c>
      <c r="F425" s="26">
        <v>0</v>
      </c>
      <c r="G425" s="21">
        <f>G424</f>
        <v>3</v>
      </c>
      <c r="H425" s="21">
        <f t="shared" ref="H425:I437" si="685">H424</f>
        <v>1</v>
      </c>
      <c r="I425" s="21">
        <f t="shared" si="685"/>
        <v>4</v>
      </c>
      <c r="J425" s="21">
        <v>10</v>
      </c>
      <c r="K425" s="21" t="str">
        <f t="shared" ref="K425:K437" si="686">K424</f>
        <v>160001001</v>
      </c>
      <c r="L425" s="26">
        <f>INT(L424+L$424*100%)</f>
        <v>20000</v>
      </c>
      <c r="M425" s="26" t="s">
        <v>18</v>
      </c>
      <c r="N425" s="26">
        <f t="shared" ref="N425:O425" si="687">N424+1</f>
        <v>51720</v>
      </c>
      <c r="O425" s="26">
        <f t="shared" si="687"/>
        <v>52720</v>
      </c>
      <c r="P425" s="26">
        <f t="shared" ref="P425:P437" si="688">P424</f>
        <v>530800009</v>
      </c>
    </row>
    <row r="426" spans="1:16" ht="16.5" customHeight="1" x14ac:dyDescent="0.3">
      <c r="A426" s="21" t="b">
        <v>1</v>
      </c>
      <c r="B426" s="22" t="str">
        <f t="shared" si="682"/>
        <v>업적 - 장비아이템 7성 누적 획득 20 회</v>
      </c>
      <c r="C426" s="21">
        <f t="shared" ref="C426:C437" si="689">C425+1</f>
        <v>903141003</v>
      </c>
      <c r="D426" s="21">
        <f t="shared" ref="D426:D437" si="690">C425</f>
        <v>903141002</v>
      </c>
      <c r="E426" s="21">
        <f t="shared" si="684"/>
        <v>903141004</v>
      </c>
      <c r="F426" s="26">
        <v>0</v>
      </c>
      <c r="G426" s="21">
        <f t="shared" ref="G426:G437" si="691">G425</f>
        <v>3</v>
      </c>
      <c r="H426" s="21">
        <f t="shared" si="685"/>
        <v>1</v>
      </c>
      <c r="I426" s="21">
        <f t="shared" si="685"/>
        <v>4</v>
      </c>
      <c r="J426" s="21">
        <v>20</v>
      </c>
      <c r="K426" s="21" t="str">
        <f t="shared" si="686"/>
        <v>160001001</v>
      </c>
      <c r="L426" s="26">
        <f t="shared" ref="L426" si="692">INT(L425+L$424*100%)</f>
        <v>30000</v>
      </c>
      <c r="M426" s="26" t="s">
        <v>18</v>
      </c>
      <c r="N426" s="26">
        <f t="shared" ref="N426:O426" si="693">N425+1</f>
        <v>51721</v>
      </c>
      <c r="O426" s="26">
        <f t="shared" si="693"/>
        <v>52721</v>
      </c>
      <c r="P426" s="26">
        <f t="shared" si="688"/>
        <v>530800009</v>
      </c>
    </row>
    <row r="427" spans="1:16" ht="16.5" customHeight="1" x14ac:dyDescent="0.3">
      <c r="A427" s="21" t="b">
        <v>1</v>
      </c>
      <c r="B427" s="22" t="str">
        <f t="shared" si="682"/>
        <v>업적 - 장비아이템 7성 누적 획득 30 회</v>
      </c>
      <c r="C427" s="21">
        <f t="shared" si="689"/>
        <v>903141004</v>
      </c>
      <c r="D427" s="21">
        <f t="shared" si="690"/>
        <v>903141003</v>
      </c>
      <c r="E427" s="21">
        <f t="shared" si="684"/>
        <v>903141005</v>
      </c>
      <c r="F427" s="26">
        <v>0</v>
      </c>
      <c r="G427" s="21">
        <f t="shared" si="691"/>
        <v>3</v>
      </c>
      <c r="H427" s="21">
        <f t="shared" si="685"/>
        <v>1</v>
      </c>
      <c r="I427" s="21">
        <f t="shared" si="685"/>
        <v>4</v>
      </c>
      <c r="J427" s="21">
        <v>30</v>
      </c>
      <c r="K427" s="21" t="str">
        <f t="shared" si="686"/>
        <v>160001001</v>
      </c>
      <c r="L427" s="20">
        <f>INT(L426+L$424*200%)</f>
        <v>50000</v>
      </c>
      <c r="M427" s="26" t="s">
        <v>18</v>
      </c>
      <c r="N427" s="26">
        <f t="shared" ref="N427:O427" si="694">N426+1</f>
        <v>51722</v>
      </c>
      <c r="O427" s="26">
        <f t="shared" si="694"/>
        <v>52722</v>
      </c>
      <c r="P427" s="26">
        <f t="shared" si="688"/>
        <v>530800009</v>
      </c>
    </row>
    <row r="428" spans="1:16" ht="16.5" customHeight="1" x14ac:dyDescent="0.3">
      <c r="A428" s="21" t="b">
        <v>1</v>
      </c>
      <c r="B428" s="22" t="str">
        <f t="shared" si="682"/>
        <v>업적 - 장비아이템 7성 누적 획득 50 회</v>
      </c>
      <c r="C428" s="21">
        <f t="shared" si="689"/>
        <v>903141005</v>
      </c>
      <c r="D428" s="21">
        <f t="shared" si="690"/>
        <v>903141004</v>
      </c>
      <c r="E428" s="21">
        <f t="shared" si="684"/>
        <v>903141006</v>
      </c>
      <c r="F428" s="26">
        <v>0</v>
      </c>
      <c r="G428" s="21">
        <f t="shared" si="691"/>
        <v>3</v>
      </c>
      <c r="H428" s="21">
        <f t="shared" si="685"/>
        <v>1</v>
      </c>
      <c r="I428" s="21">
        <f t="shared" si="685"/>
        <v>4</v>
      </c>
      <c r="J428" s="21">
        <v>50</v>
      </c>
      <c r="K428" s="21" t="str">
        <f t="shared" si="686"/>
        <v>160001001</v>
      </c>
      <c r="L428" s="20">
        <f>INT(L427+L$427*50%)</f>
        <v>75000</v>
      </c>
      <c r="M428" s="26" t="s">
        <v>18</v>
      </c>
      <c r="N428" s="26">
        <f t="shared" ref="N428:O428" si="695">N427+1</f>
        <v>51723</v>
      </c>
      <c r="O428" s="26">
        <f t="shared" si="695"/>
        <v>52723</v>
      </c>
      <c r="P428" s="26">
        <f t="shared" si="688"/>
        <v>530800009</v>
      </c>
    </row>
    <row r="429" spans="1:16" ht="16.5" customHeight="1" x14ac:dyDescent="0.3">
      <c r="A429" s="21" t="b">
        <v>1</v>
      </c>
      <c r="B429" s="22" t="str">
        <f t="shared" si="682"/>
        <v>업적 - 장비아이템 7성 누적 획득 100 회</v>
      </c>
      <c r="C429" s="21">
        <f t="shared" si="689"/>
        <v>903141006</v>
      </c>
      <c r="D429" s="21">
        <f t="shared" si="690"/>
        <v>903141005</v>
      </c>
      <c r="E429" s="21">
        <f t="shared" si="684"/>
        <v>903141007</v>
      </c>
      <c r="F429" s="26">
        <v>0</v>
      </c>
      <c r="G429" s="21">
        <f t="shared" si="691"/>
        <v>3</v>
      </c>
      <c r="H429" s="21">
        <f t="shared" si="685"/>
        <v>1</v>
      </c>
      <c r="I429" s="21">
        <f t="shared" si="685"/>
        <v>4</v>
      </c>
      <c r="J429" s="21">
        <v>100</v>
      </c>
      <c r="K429" s="21" t="str">
        <f t="shared" si="686"/>
        <v>160001001</v>
      </c>
      <c r="L429" s="26">
        <f>INT(L428+L$427*50%)</f>
        <v>100000</v>
      </c>
      <c r="M429" s="26" t="s">
        <v>18</v>
      </c>
      <c r="N429" s="26">
        <f t="shared" ref="N429:O429" si="696">N428+1</f>
        <v>51724</v>
      </c>
      <c r="O429" s="26">
        <f t="shared" si="696"/>
        <v>52724</v>
      </c>
      <c r="P429" s="26">
        <f t="shared" si="688"/>
        <v>530800009</v>
      </c>
    </row>
    <row r="430" spans="1:16" ht="16.5" customHeight="1" x14ac:dyDescent="0.3">
      <c r="A430" s="21" t="b">
        <v>1</v>
      </c>
      <c r="B430" s="22" t="str">
        <f t="shared" si="682"/>
        <v>업적 - 장비아이템 7성 누적 획득 150 회</v>
      </c>
      <c r="C430" s="21">
        <f t="shared" si="689"/>
        <v>903141007</v>
      </c>
      <c r="D430" s="21">
        <f t="shared" si="690"/>
        <v>903141006</v>
      </c>
      <c r="E430" s="21">
        <f t="shared" si="684"/>
        <v>903141008</v>
      </c>
      <c r="F430" s="26">
        <v>0</v>
      </c>
      <c r="G430" s="21">
        <f t="shared" si="691"/>
        <v>3</v>
      </c>
      <c r="H430" s="21">
        <f t="shared" si="685"/>
        <v>1</v>
      </c>
      <c r="I430" s="21">
        <f t="shared" si="685"/>
        <v>4</v>
      </c>
      <c r="J430" s="21">
        <f>J429+50</f>
        <v>150</v>
      </c>
      <c r="K430" s="21" t="str">
        <f t="shared" si="686"/>
        <v>160001001</v>
      </c>
      <c r="L430" s="26">
        <f t="shared" ref="L430:L431" si="697">INT(L429+L$427*50%)</f>
        <v>125000</v>
      </c>
      <c r="M430" s="26" t="s">
        <v>18</v>
      </c>
      <c r="N430" s="26">
        <f t="shared" ref="N430:O430" si="698">N429+1</f>
        <v>51725</v>
      </c>
      <c r="O430" s="26">
        <f t="shared" si="698"/>
        <v>52725</v>
      </c>
      <c r="P430" s="26">
        <f t="shared" si="688"/>
        <v>530800009</v>
      </c>
    </row>
    <row r="431" spans="1:16" ht="16.5" customHeight="1" x14ac:dyDescent="0.3">
      <c r="A431" s="21" t="b">
        <v>1</v>
      </c>
      <c r="B431" s="22" t="str">
        <f t="shared" si="682"/>
        <v>업적 - 장비아이템 7성 누적 획득 200 회</v>
      </c>
      <c r="C431" s="21">
        <f t="shared" si="689"/>
        <v>903141008</v>
      </c>
      <c r="D431" s="21">
        <f t="shared" si="690"/>
        <v>903141007</v>
      </c>
      <c r="E431" s="21">
        <f t="shared" si="684"/>
        <v>903141009</v>
      </c>
      <c r="F431" s="26">
        <v>0</v>
      </c>
      <c r="G431" s="21">
        <f t="shared" si="691"/>
        <v>3</v>
      </c>
      <c r="H431" s="21">
        <f t="shared" si="685"/>
        <v>1</v>
      </c>
      <c r="I431" s="21">
        <f t="shared" si="685"/>
        <v>4</v>
      </c>
      <c r="J431" s="21">
        <f t="shared" ref="J431:J437" si="699">J430+50</f>
        <v>200</v>
      </c>
      <c r="K431" s="21" t="str">
        <f t="shared" si="686"/>
        <v>160001001</v>
      </c>
      <c r="L431" s="26">
        <f t="shared" si="697"/>
        <v>150000</v>
      </c>
      <c r="M431" s="26" t="s">
        <v>18</v>
      </c>
      <c r="N431" s="26">
        <f t="shared" ref="N431:O431" si="700">N430+1</f>
        <v>51726</v>
      </c>
      <c r="O431" s="26">
        <f t="shared" si="700"/>
        <v>52726</v>
      </c>
      <c r="P431" s="26">
        <f t="shared" si="688"/>
        <v>530800009</v>
      </c>
    </row>
    <row r="432" spans="1:16" ht="16.5" customHeight="1" x14ac:dyDescent="0.3">
      <c r="A432" s="21" t="b">
        <v>1</v>
      </c>
      <c r="B432" s="22" t="str">
        <f t="shared" si="682"/>
        <v>업적 - 장비아이템 7성 누적 획득 250 회</v>
      </c>
      <c r="C432" s="21">
        <f t="shared" si="689"/>
        <v>903141009</v>
      </c>
      <c r="D432" s="21">
        <f t="shared" si="690"/>
        <v>903141008</v>
      </c>
      <c r="E432" s="21">
        <f t="shared" si="684"/>
        <v>903141010</v>
      </c>
      <c r="F432" s="26">
        <v>0</v>
      </c>
      <c r="G432" s="21">
        <f t="shared" si="691"/>
        <v>3</v>
      </c>
      <c r="H432" s="21">
        <f t="shared" si="685"/>
        <v>1</v>
      </c>
      <c r="I432" s="21">
        <f t="shared" si="685"/>
        <v>4</v>
      </c>
      <c r="J432" s="21">
        <f t="shared" si="699"/>
        <v>250</v>
      </c>
      <c r="K432" s="21" t="str">
        <f t="shared" si="686"/>
        <v>160001001</v>
      </c>
      <c r="L432" s="20">
        <f>INT(L431+L$427*100%)</f>
        <v>200000</v>
      </c>
      <c r="M432" s="26" t="s">
        <v>18</v>
      </c>
      <c r="N432" s="26">
        <f t="shared" ref="N432:O432" si="701">N431+1</f>
        <v>51727</v>
      </c>
      <c r="O432" s="26">
        <f t="shared" si="701"/>
        <v>52727</v>
      </c>
      <c r="P432" s="26">
        <f t="shared" si="688"/>
        <v>530800009</v>
      </c>
    </row>
    <row r="433" spans="1:16" ht="16.5" customHeight="1" x14ac:dyDescent="0.3">
      <c r="A433" s="21" t="b">
        <v>1</v>
      </c>
      <c r="B433" s="22" t="str">
        <f t="shared" si="682"/>
        <v>업적 - 장비아이템 7성 누적 획득 300 회</v>
      </c>
      <c r="C433" s="21">
        <f t="shared" si="689"/>
        <v>903141010</v>
      </c>
      <c r="D433" s="21">
        <f t="shared" si="690"/>
        <v>903141009</v>
      </c>
      <c r="E433" s="21">
        <f t="shared" si="684"/>
        <v>903141011</v>
      </c>
      <c r="F433" s="26">
        <v>0</v>
      </c>
      <c r="G433" s="21">
        <f t="shared" si="691"/>
        <v>3</v>
      </c>
      <c r="H433" s="21">
        <f t="shared" si="685"/>
        <v>1</v>
      </c>
      <c r="I433" s="21">
        <f t="shared" si="685"/>
        <v>4</v>
      </c>
      <c r="J433" s="21">
        <f t="shared" si="699"/>
        <v>300</v>
      </c>
      <c r="K433" s="21" t="str">
        <f t="shared" si="686"/>
        <v>160001001</v>
      </c>
      <c r="L433" s="26">
        <f>INT(L432+L$427*100%)</f>
        <v>250000</v>
      </c>
      <c r="M433" s="26" t="s">
        <v>18</v>
      </c>
      <c r="N433" s="26">
        <f t="shared" ref="N433:O433" si="702">N432+1</f>
        <v>51728</v>
      </c>
      <c r="O433" s="26">
        <f t="shared" si="702"/>
        <v>52728</v>
      </c>
      <c r="P433" s="26">
        <f t="shared" si="688"/>
        <v>530800009</v>
      </c>
    </row>
    <row r="434" spans="1:16" ht="16.5" customHeight="1" x14ac:dyDescent="0.3">
      <c r="A434" s="21" t="b">
        <v>1</v>
      </c>
      <c r="B434" s="22" t="str">
        <f t="shared" si="682"/>
        <v>업적 - 장비아이템 7성 누적 획득 350 회</v>
      </c>
      <c r="C434" s="21">
        <f t="shared" si="689"/>
        <v>903141011</v>
      </c>
      <c r="D434" s="21">
        <f t="shared" si="690"/>
        <v>903141010</v>
      </c>
      <c r="E434" s="21">
        <f t="shared" si="684"/>
        <v>903141012</v>
      </c>
      <c r="F434" s="26">
        <v>0</v>
      </c>
      <c r="G434" s="21">
        <f t="shared" si="691"/>
        <v>3</v>
      </c>
      <c r="H434" s="21">
        <f t="shared" si="685"/>
        <v>1</v>
      </c>
      <c r="I434" s="21">
        <f t="shared" si="685"/>
        <v>4</v>
      </c>
      <c r="J434" s="21">
        <f t="shared" si="699"/>
        <v>350</v>
      </c>
      <c r="K434" s="21" t="str">
        <f t="shared" si="686"/>
        <v>160001001</v>
      </c>
      <c r="L434" s="26">
        <f t="shared" ref="L434:L436" si="703">INT(L433+L$427*100%)</f>
        <v>300000</v>
      </c>
      <c r="M434" s="26" t="s">
        <v>18</v>
      </c>
      <c r="N434" s="26">
        <f t="shared" ref="N434:O434" si="704">N433+1</f>
        <v>51729</v>
      </c>
      <c r="O434" s="26">
        <f t="shared" si="704"/>
        <v>52729</v>
      </c>
      <c r="P434" s="26">
        <f t="shared" si="688"/>
        <v>530800009</v>
      </c>
    </row>
    <row r="435" spans="1:16" ht="16.5" customHeight="1" x14ac:dyDescent="0.3">
      <c r="A435" s="21" t="b">
        <v>1</v>
      </c>
      <c r="B435" s="22" t="str">
        <f t="shared" si="682"/>
        <v>업적 - 장비아이템 7성 누적 획득 400 회</v>
      </c>
      <c r="C435" s="21">
        <f t="shared" si="689"/>
        <v>903141012</v>
      </c>
      <c r="D435" s="21">
        <f t="shared" si="690"/>
        <v>903141011</v>
      </c>
      <c r="E435" s="21">
        <f t="shared" si="684"/>
        <v>903141013</v>
      </c>
      <c r="F435" s="26">
        <v>0</v>
      </c>
      <c r="G435" s="21">
        <f t="shared" si="691"/>
        <v>3</v>
      </c>
      <c r="H435" s="21">
        <f t="shared" si="685"/>
        <v>1</v>
      </c>
      <c r="I435" s="21">
        <f t="shared" si="685"/>
        <v>4</v>
      </c>
      <c r="J435" s="21">
        <f t="shared" si="699"/>
        <v>400</v>
      </c>
      <c r="K435" s="21" t="str">
        <f t="shared" si="686"/>
        <v>160001001</v>
      </c>
      <c r="L435" s="26">
        <f t="shared" si="703"/>
        <v>350000</v>
      </c>
      <c r="M435" s="26" t="s">
        <v>18</v>
      </c>
      <c r="N435" s="26">
        <f t="shared" ref="N435:O435" si="705">N434+1</f>
        <v>51730</v>
      </c>
      <c r="O435" s="26">
        <f t="shared" si="705"/>
        <v>52730</v>
      </c>
      <c r="P435" s="26">
        <f t="shared" si="688"/>
        <v>530800009</v>
      </c>
    </row>
    <row r="436" spans="1:16" ht="16.5" customHeight="1" x14ac:dyDescent="0.3">
      <c r="A436" s="21" t="b">
        <v>1</v>
      </c>
      <c r="B436" s="22" t="str">
        <f t="shared" si="682"/>
        <v>업적 - 장비아이템 7성 누적 획득 450 회</v>
      </c>
      <c r="C436" s="21">
        <f t="shared" si="689"/>
        <v>903141013</v>
      </c>
      <c r="D436" s="21">
        <f t="shared" si="690"/>
        <v>903141012</v>
      </c>
      <c r="E436" s="21">
        <f t="shared" si="684"/>
        <v>903141014</v>
      </c>
      <c r="F436" s="26">
        <v>0</v>
      </c>
      <c r="G436" s="21">
        <f t="shared" si="691"/>
        <v>3</v>
      </c>
      <c r="H436" s="21">
        <f t="shared" si="685"/>
        <v>1</v>
      </c>
      <c r="I436" s="21">
        <f t="shared" si="685"/>
        <v>4</v>
      </c>
      <c r="J436" s="21">
        <f t="shared" si="699"/>
        <v>450</v>
      </c>
      <c r="K436" s="21" t="str">
        <f t="shared" si="686"/>
        <v>160001001</v>
      </c>
      <c r="L436" s="26">
        <f t="shared" si="703"/>
        <v>400000</v>
      </c>
      <c r="M436" s="26" t="s">
        <v>18</v>
      </c>
      <c r="N436" s="26">
        <f t="shared" ref="N436:O436" si="706">N435+1</f>
        <v>51731</v>
      </c>
      <c r="O436" s="26">
        <f t="shared" si="706"/>
        <v>52731</v>
      </c>
      <c r="P436" s="26">
        <f t="shared" si="688"/>
        <v>530800009</v>
      </c>
    </row>
    <row r="437" spans="1:16" ht="16.5" customHeight="1" x14ac:dyDescent="0.3">
      <c r="A437" s="21" t="b">
        <v>1</v>
      </c>
      <c r="B437" s="22" t="str">
        <f t="shared" si="682"/>
        <v>업적 - 장비아이템 7성 누적 획득 500 회</v>
      </c>
      <c r="C437" s="21">
        <f t="shared" si="689"/>
        <v>903141014</v>
      </c>
      <c r="D437" s="21">
        <f t="shared" si="690"/>
        <v>903141013</v>
      </c>
      <c r="E437" s="20">
        <v>0</v>
      </c>
      <c r="F437" s="26">
        <v>0</v>
      </c>
      <c r="G437" s="21">
        <f t="shared" si="691"/>
        <v>3</v>
      </c>
      <c r="H437" s="21">
        <f t="shared" si="685"/>
        <v>1</v>
      </c>
      <c r="I437" s="21">
        <f t="shared" si="685"/>
        <v>4</v>
      </c>
      <c r="J437" s="21">
        <f t="shared" si="699"/>
        <v>500</v>
      </c>
      <c r="K437" s="21" t="str">
        <f t="shared" si="686"/>
        <v>160001001</v>
      </c>
      <c r="L437" s="20">
        <f>INT(L436+L$427*200%)</f>
        <v>500000</v>
      </c>
      <c r="M437" s="26" t="s">
        <v>18</v>
      </c>
      <c r="N437" s="26">
        <f t="shared" ref="N437:O437" si="707">N436+1</f>
        <v>51732</v>
      </c>
      <c r="O437" s="26">
        <f t="shared" si="707"/>
        <v>52732</v>
      </c>
      <c r="P437" s="26">
        <f t="shared" si="688"/>
        <v>530800009</v>
      </c>
    </row>
    <row r="438" spans="1:16" ht="16.5" customHeight="1" x14ac:dyDescent="0.3">
      <c r="A438" s="18" t="b">
        <v>1</v>
      </c>
      <c r="B438" s="19" t="str">
        <f>"업적 - 장비아이템 랜덤옵션변경 누적 횟수 " &amp; J438 &amp; " 회"</f>
        <v>업적 - 장비아이템 랜덤옵션변경 누적 횟수 1 회</v>
      </c>
      <c r="C438" s="20" t="str">
        <f>90&amp;G438&amp;H438&amp;I438&amp;1001</f>
        <v>903151001</v>
      </c>
      <c r="D438" s="20">
        <v>0</v>
      </c>
      <c r="E438" s="18">
        <f>C439</f>
        <v>903151002</v>
      </c>
      <c r="F438" s="18">
        <v>0</v>
      </c>
      <c r="G438" s="20">
        <v>3</v>
      </c>
      <c r="H438" s="20">
        <v>1</v>
      </c>
      <c r="I438" s="20">
        <v>5</v>
      </c>
      <c r="J438" s="18">
        <v>1</v>
      </c>
      <c r="K438" s="20" t="str">
        <f>IF(M438="Gem","160001002",IF(M438="Gold","160001001"))</f>
        <v>160001001</v>
      </c>
      <c r="L438" s="18">
        <v>10000</v>
      </c>
      <c r="M438" s="18" t="s">
        <v>18</v>
      </c>
      <c r="N438" s="18">
        <f t="shared" ref="N438:O438" si="708">N437+1</f>
        <v>51733</v>
      </c>
      <c r="O438" s="18">
        <f t="shared" si="708"/>
        <v>52733</v>
      </c>
      <c r="P438" s="20">
        <v>530800009</v>
      </c>
    </row>
    <row r="439" spans="1:16" ht="16.5" customHeight="1" x14ac:dyDescent="0.3">
      <c r="A439" s="18" t="b">
        <v>1</v>
      </c>
      <c r="B439" s="19" t="str">
        <f t="shared" ref="B439:B458" si="709">"업적 - 장비아이템 랜덤옵션변경 누적 횟수 " &amp; J439 &amp; " 회"</f>
        <v>업적 - 장비아이템 랜덤옵션변경 누적 횟수 5 회</v>
      </c>
      <c r="C439" s="18">
        <f>C438+1</f>
        <v>903151002</v>
      </c>
      <c r="D439" s="18" t="str">
        <f>C438</f>
        <v>903151001</v>
      </c>
      <c r="E439" s="18">
        <f t="shared" ref="E439:E457" si="710">C440</f>
        <v>903151003</v>
      </c>
      <c r="F439" s="18">
        <v>0</v>
      </c>
      <c r="G439" s="18">
        <f>G438</f>
        <v>3</v>
      </c>
      <c r="H439" s="18">
        <f t="shared" ref="H439:I454" si="711">H438</f>
        <v>1</v>
      </c>
      <c r="I439" s="18">
        <f t="shared" si="711"/>
        <v>5</v>
      </c>
      <c r="J439" s="18">
        <v>5</v>
      </c>
      <c r="K439" s="18" t="str">
        <f t="shared" ref="K439:K458" si="712">K438</f>
        <v>160001001</v>
      </c>
      <c r="L439" s="18">
        <f>INT(L438+L$438*100%)</f>
        <v>20000</v>
      </c>
      <c r="M439" s="18" t="s">
        <v>18</v>
      </c>
      <c r="N439" s="18">
        <f t="shared" ref="N439:O439" si="713">N438+1</f>
        <v>51734</v>
      </c>
      <c r="O439" s="18">
        <f t="shared" si="713"/>
        <v>52734</v>
      </c>
      <c r="P439" s="25">
        <f>P438</f>
        <v>530800009</v>
      </c>
    </row>
    <row r="440" spans="1:16" ht="16.5" customHeight="1" x14ac:dyDescent="0.3">
      <c r="A440" s="18" t="b">
        <v>1</v>
      </c>
      <c r="B440" s="19" t="str">
        <f t="shared" si="709"/>
        <v>업적 - 장비아이템 랜덤옵션변경 누적 횟수 10 회</v>
      </c>
      <c r="C440" s="18">
        <f t="shared" ref="C440:C458" si="714">C439+1</f>
        <v>903151003</v>
      </c>
      <c r="D440" s="18">
        <f t="shared" ref="D440:D458" si="715">C439</f>
        <v>903151002</v>
      </c>
      <c r="E440" s="18">
        <f t="shared" si="710"/>
        <v>903151004</v>
      </c>
      <c r="F440" s="18">
        <v>0</v>
      </c>
      <c r="G440" s="18">
        <f t="shared" ref="G440:I455" si="716">G439</f>
        <v>3</v>
      </c>
      <c r="H440" s="18">
        <f t="shared" si="711"/>
        <v>1</v>
      </c>
      <c r="I440" s="18">
        <f t="shared" si="711"/>
        <v>5</v>
      </c>
      <c r="J440" s="18">
        <v>10</v>
      </c>
      <c r="K440" s="18" t="str">
        <f t="shared" si="712"/>
        <v>160001001</v>
      </c>
      <c r="L440" s="18">
        <f t="shared" ref="L440:L447" si="717">INT(L439+L$438*100%)</f>
        <v>30000</v>
      </c>
      <c r="M440" s="18" t="s">
        <v>18</v>
      </c>
      <c r="N440" s="18">
        <f t="shared" ref="N440:O440" si="718">N439+1</f>
        <v>51735</v>
      </c>
      <c r="O440" s="18">
        <f t="shared" si="718"/>
        <v>52735</v>
      </c>
      <c r="P440" s="25">
        <f t="shared" ref="P440:P458" si="719">P439</f>
        <v>530800009</v>
      </c>
    </row>
    <row r="441" spans="1:16" ht="16.5" customHeight="1" x14ac:dyDescent="0.3">
      <c r="A441" s="18" t="b">
        <v>1</v>
      </c>
      <c r="B441" s="19" t="str">
        <f t="shared" si="709"/>
        <v>업적 - 장비아이템 랜덤옵션변경 누적 횟수 15 회</v>
      </c>
      <c r="C441" s="18">
        <f t="shared" si="714"/>
        <v>903151004</v>
      </c>
      <c r="D441" s="18">
        <f t="shared" si="715"/>
        <v>903151003</v>
      </c>
      <c r="E441" s="18">
        <f t="shared" si="710"/>
        <v>903151005</v>
      </c>
      <c r="F441" s="18">
        <v>0</v>
      </c>
      <c r="G441" s="18">
        <f t="shared" si="716"/>
        <v>3</v>
      </c>
      <c r="H441" s="18">
        <f t="shared" si="711"/>
        <v>1</v>
      </c>
      <c r="I441" s="18">
        <f t="shared" si="711"/>
        <v>5</v>
      </c>
      <c r="J441" s="18">
        <f>J440+J$440*50%</f>
        <v>15</v>
      </c>
      <c r="K441" s="18" t="str">
        <f t="shared" si="712"/>
        <v>160001001</v>
      </c>
      <c r="L441" s="18">
        <f t="shared" si="717"/>
        <v>40000</v>
      </c>
      <c r="M441" s="18" t="s">
        <v>18</v>
      </c>
      <c r="N441" s="18">
        <f t="shared" ref="N441:O441" si="720">N440+1</f>
        <v>51736</v>
      </c>
      <c r="O441" s="18">
        <f t="shared" si="720"/>
        <v>52736</v>
      </c>
      <c r="P441" s="25">
        <f t="shared" si="719"/>
        <v>530800009</v>
      </c>
    </row>
    <row r="442" spans="1:16" ht="16.5" customHeight="1" x14ac:dyDescent="0.3">
      <c r="A442" s="18" t="b">
        <v>1</v>
      </c>
      <c r="B442" s="19" t="str">
        <f t="shared" si="709"/>
        <v>업적 - 장비아이템 랜덤옵션변경 누적 횟수 20 회</v>
      </c>
      <c r="C442" s="18">
        <f t="shared" si="714"/>
        <v>903151005</v>
      </c>
      <c r="D442" s="18">
        <f t="shared" si="715"/>
        <v>903151004</v>
      </c>
      <c r="E442" s="18">
        <f t="shared" si="710"/>
        <v>903151006</v>
      </c>
      <c r="F442" s="18">
        <v>0</v>
      </c>
      <c r="G442" s="18">
        <f t="shared" si="716"/>
        <v>3</v>
      </c>
      <c r="H442" s="18">
        <f t="shared" si="711"/>
        <v>1</v>
      </c>
      <c r="I442" s="18">
        <f t="shared" si="711"/>
        <v>5</v>
      </c>
      <c r="J442" s="18">
        <f t="shared" ref="J442:J458" si="721">J441+J$440*50%</f>
        <v>20</v>
      </c>
      <c r="K442" s="18" t="str">
        <f t="shared" si="712"/>
        <v>160001001</v>
      </c>
      <c r="L442" s="18">
        <f t="shared" si="717"/>
        <v>50000</v>
      </c>
      <c r="M442" s="18" t="s">
        <v>18</v>
      </c>
      <c r="N442" s="18">
        <f t="shared" ref="N442:O442" si="722">N441+1</f>
        <v>51737</v>
      </c>
      <c r="O442" s="18">
        <f t="shared" si="722"/>
        <v>52737</v>
      </c>
      <c r="P442" s="25">
        <f t="shared" si="719"/>
        <v>530800009</v>
      </c>
    </row>
    <row r="443" spans="1:16" ht="16.5" customHeight="1" x14ac:dyDescent="0.3">
      <c r="A443" s="18" t="b">
        <v>1</v>
      </c>
      <c r="B443" s="19" t="str">
        <f t="shared" si="709"/>
        <v>업적 - 장비아이템 랜덤옵션변경 누적 횟수 25 회</v>
      </c>
      <c r="C443" s="18">
        <f t="shared" si="714"/>
        <v>903151006</v>
      </c>
      <c r="D443" s="18">
        <f t="shared" si="715"/>
        <v>903151005</v>
      </c>
      <c r="E443" s="18">
        <f t="shared" si="710"/>
        <v>903151007</v>
      </c>
      <c r="F443" s="18">
        <v>0</v>
      </c>
      <c r="G443" s="18">
        <f t="shared" si="716"/>
        <v>3</v>
      </c>
      <c r="H443" s="18">
        <f t="shared" si="711"/>
        <v>1</v>
      </c>
      <c r="I443" s="18">
        <f t="shared" si="711"/>
        <v>5</v>
      </c>
      <c r="J443" s="18">
        <f t="shared" si="721"/>
        <v>25</v>
      </c>
      <c r="K443" s="18" t="str">
        <f t="shared" si="712"/>
        <v>160001001</v>
      </c>
      <c r="L443" s="18">
        <f t="shared" si="717"/>
        <v>60000</v>
      </c>
      <c r="M443" s="18" t="s">
        <v>18</v>
      </c>
      <c r="N443" s="18">
        <f t="shared" ref="N443:O443" si="723">N442+1</f>
        <v>51738</v>
      </c>
      <c r="O443" s="18">
        <f t="shared" si="723"/>
        <v>52738</v>
      </c>
      <c r="P443" s="25">
        <f t="shared" si="719"/>
        <v>530800009</v>
      </c>
    </row>
    <row r="444" spans="1:16" ht="16.5" customHeight="1" x14ac:dyDescent="0.3">
      <c r="A444" s="18" t="b">
        <v>1</v>
      </c>
      <c r="B444" s="19" t="str">
        <f t="shared" si="709"/>
        <v>업적 - 장비아이템 랜덤옵션변경 누적 횟수 30 회</v>
      </c>
      <c r="C444" s="18">
        <f t="shared" si="714"/>
        <v>903151007</v>
      </c>
      <c r="D444" s="18">
        <f t="shared" si="715"/>
        <v>903151006</v>
      </c>
      <c r="E444" s="18">
        <f t="shared" si="710"/>
        <v>903151008</v>
      </c>
      <c r="F444" s="18">
        <v>0</v>
      </c>
      <c r="G444" s="18">
        <f t="shared" si="716"/>
        <v>3</v>
      </c>
      <c r="H444" s="18">
        <f t="shared" si="711"/>
        <v>1</v>
      </c>
      <c r="I444" s="18">
        <f t="shared" si="711"/>
        <v>5</v>
      </c>
      <c r="J444" s="18">
        <f t="shared" si="721"/>
        <v>30</v>
      </c>
      <c r="K444" s="18" t="str">
        <f t="shared" si="712"/>
        <v>160001001</v>
      </c>
      <c r="L444" s="18">
        <f t="shared" si="717"/>
        <v>70000</v>
      </c>
      <c r="M444" s="18" t="s">
        <v>18</v>
      </c>
      <c r="N444" s="18">
        <f t="shared" ref="N444:O444" si="724">N443+1</f>
        <v>51739</v>
      </c>
      <c r="O444" s="18">
        <f t="shared" si="724"/>
        <v>52739</v>
      </c>
      <c r="P444" s="25">
        <f t="shared" si="719"/>
        <v>530800009</v>
      </c>
    </row>
    <row r="445" spans="1:16" ht="16.5" customHeight="1" x14ac:dyDescent="0.3">
      <c r="A445" s="18" t="b">
        <v>1</v>
      </c>
      <c r="B445" s="19" t="str">
        <f t="shared" si="709"/>
        <v>업적 - 장비아이템 랜덤옵션변경 누적 횟수 35 회</v>
      </c>
      <c r="C445" s="18">
        <f t="shared" si="714"/>
        <v>903151008</v>
      </c>
      <c r="D445" s="18">
        <f t="shared" si="715"/>
        <v>903151007</v>
      </c>
      <c r="E445" s="18">
        <f t="shared" si="710"/>
        <v>903151009</v>
      </c>
      <c r="F445" s="18">
        <v>0</v>
      </c>
      <c r="G445" s="18">
        <f t="shared" si="716"/>
        <v>3</v>
      </c>
      <c r="H445" s="18">
        <f t="shared" si="711"/>
        <v>1</v>
      </c>
      <c r="I445" s="18">
        <f t="shared" si="711"/>
        <v>5</v>
      </c>
      <c r="J445" s="18">
        <f t="shared" si="721"/>
        <v>35</v>
      </c>
      <c r="K445" s="18" t="str">
        <f t="shared" si="712"/>
        <v>160001001</v>
      </c>
      <c r="L445" s="18">
        <f t="shared" si="717"/>
        <v>80000</v>
      </c>
      <c r="M445" s="18" t="s">
        <v>18</v>
      </c>
      <c r="N445" s="18">
        <f t="shared" ref="N445:O445" si="725">N444+1</f>
        <v>51740</v>
      </c>
      <c r="O445" s="18">
        <f t="shared" si="725"/>
        <v>52740</v>
      </c>
      <c r="P445" s="25">
        <f t="shared" si="719"/>
        <v>530800009</v>
      </c>
    </row>
    <row r="446" spans="1:16" ht="16.5" customHeight="1" x14ac:dyDescent="0.3">
      <c r="A446" s="18" t="b">
        <v>1</v>
      </c>
      <c r="B446" s="19" t="str">
        <f t="shared" si="709"/>
        <v>업적 - 장비아이템 랜덤옵션변경 누적 횟수 40 회</v>
      </c>
      <c r="C446" s="18">
        <f t="shared" si="714"/>
        <v>903151009</v>
      </c>
      <c r="D446" s="18">
        <f t="shared" si="715"/>
        <v>903151008</v>
      </c>
      <c r="E446" s="18">
        <f t="shared" si="710"/>
        <v>903151010</v>
      </c>
      <c r="F446" s="18">
        <v>0</v>
      </c>
      <c r="G446" s="18">
        <f t="shared" si="716"/>
        <v>3</v>
      </c>
      <c r="H446" s="18">
        <f t="shared" si="711"/>
        <v>1</v>
      </c>
      <c r="I446" s="18">
        <f t="shared" si="711"/>
        <v>5</v>
      </c>
      <c r="J446" s="18">
        <f t="shared" si="721"/>
        <v>40</v>
      </c>
      <c r="K446" s="18" t="str">
        <f t="shared" si="712"/>
        <v>160001001</v>
      </c>
      <c r="L446" s="18">
        <f t="shared" si="717"/>
        <v>90000</v>
      </c>
      <c r="M446" s="18" t="s">
        <v>18</v>
      </c>
      <c r="N446" s="18">
        <f t="shared" ref="N446:O446" si="726">N445+1</f>
        <v>51741</v>
      </c>
      <c r="O446" s="18">
        <f t="shared" si="726"/>
        <v>52741</v>
      </c>
      <c r="P446" s="25">
        <f t="shared" si="719"/>
        <v>530800009</v>
      </c>
    </row>
    <row r="447" spans="1:16" ht="16.5" customHeight="1" x14ac:dyDescent="0.3">
      <c r="A447" s="18" t="b">
        <v>1</v>
      </c>
      <c r="B447" s="19" t="str">
        <f t="shared" si="709"/>
        <v>업적 - 장비아이템 랜덤옵션변경 누적 횟수 45 회</v>
      </c>
      <c r="C447" s="18">
        <f t="shared" si="714"/>
        <v>903151010</v>
      </c>
      <c r="D447" s="18">
        <f t="shared" si="715"/>
        <v>903151009</v>
      </c>
      <c r="E447" s="18">
        <f t="shared" si="710"/>
        <v>903151011</v>
      </c>
      <c r="F447" s="18">
        <v>0</v>
      </c>
      <c r="G447" s="18">
        <f t="shared" si="716"/>
        <v>3</v>
      </c>
      <c r="H447" s="18">
        <f t="shared" si="711"/>
        <v>1</v>
      </c>
      <c r="I447" s="18">
        <f t="shared" si="711"/>
        <v>5</v>
      </c>
      <c r="J447" s="18">
        <f t="shared" si="721"/>
        <v>45</v>
      </c>
      <c r="K447" s="18" t="str">
        <f t="shared" si="712"/>
        <v>160001001</v>
      </c>
      <c r="L447" s="18">
        <f t="shared" si="717"/>
        <v>100000</v>
      </c>
      <c r="M447" s="18" t="s">
        <v>18</v>
      </c>
      <c r="N447" s="18">
        <f t="shared" ref="N447:O447" si="727">N446+1</f>
        <v>51742</v>
      </c>
      <c r="O447" s="18">
        <f t="shared" si="727"/>
        <v>52742</v>
      </c>
      <c r="P447" s="25">
        <f t="shared" si="719"/>
        <v>530800009</v>
      </c>
    </row>
    <row r="448" spans="1:16" ht="16.5" customHeight="1" x14ac:dyDescent="0.3">
      <c r="A448" s="18" t="b">
        <v>1</v>
      </c>
      <c r="B448" s="19" t="str">
        <f t="shared" si="709"/>
        <v>업적 - 장비아이템 랜덤옵션변경 누적 횟수 50 회</v>
      </c>
      <c r="C448" s="18">
        <f t="shared" si="714"/>
        <v>903151011</v>
      </c>
      <c r="D448" s="18">
        <f t="shared" si="715"/>
        <v>903151010</v>
      </c>
      <c r="E448" s="18">
        <f t="shared" si="710"/>
        <v>903151012</v>
      </c>
      <c r="F448" s="18">
        <v>0</v>
      </c>
      <c r="G448" s="18">
        <f t="shared" si="716"/>
        <v>3</v>
      </c>
      <c r="H448" s="18">
        <f t="shared" si="711"/>
        <v>1</v>
      </c>
      <c r="I448" s="18">
        <f t="shared" si="711"/>
        <v>5</v>
      </c>
      <c r="J448" s="18">
        <f t="shared" si="721"/>
        <v>50</v>
      </c>
      <c r="K448" s="18" t="str">
        <f t="shared" si="712"/>
        <v>160001001</v>
      </c>
      <c r="L448" s="18">
        <f>INT(L447+L$438*100%)</f>
        <v>110000</v>
      </c>
      <c r="M448" s="18" t="s">
        <v>18</v>
      </c>
      <c r="N448" s="18">
        <f t="shared" ref="N448:O448" si="728">N447+1</f>
        <v>51743</v>
      </c>
      <c r="O448" s="18">
        <f t="shared" si="728"/>
        <v>52743</v>
      </c>
      <c r="P448" s="25">
        <f t="shared" si="719"/>
        <v>530800009</v>
      </c>
    </row>
    <row r="449" spans="1:16" ht="16.5" customHeight="1" x14ac:dyDescent="0.3">
      <c r="A449" s="18" t="b">
        <v>1</v>
      </c>
      <c r="B449" s="19" t="str">
        <f t="shared" si="709"/>
        <v>업적 - 장비아이템 랜덤옵션변경 누적 횟수 55 회</v>
      </c>
      <c r="C449" s="18">
        <f t="shared" si="714"/>
        <v>903151012</v>
      </c>
      <c r="D449" s="18">
        <f t="shared" si="715"/>
        <v>903151011</v>
      </c>
      <c r="E449" s="18">
        <f t="shared" si="710"/>
        <v>903151013</v>
      </c>
      <c r="F449" s="18">
        <v>0</v>
      </c>
      <c r="G449" s="18">
        <f t="shared" si="716"/>
        <v>3</v>
      </c>
      <c r="H449" s="18">
        <f t="shared" si="711"/>
        <v>1</v>
      </c>
      <c r="I449" s="18">
        <f t="shared" si="711"/>
        <v>5</v>
      </c>
      <c r="J449" s="18">
        <f t="shared" si="721"/>
        <v>55</v>
      </c>
      <c r="K449" s="18" t="str">
        <f t="shared" si="712"/>
        <v>160001001</v>
      </c>
      <c r="L449" s="18">
        <f t="shared" ref="L449:L458" si="729">INT(L448+L$438*100%)</f>
        <v>120000</v>
      </c>
      <c r="M449" s="18" t="s">
        <v>18</v>
      </c>
      <c r="N449" s="18">
        <f t="shared" ref="N449:O449" si="730">N448+1</f>
        <v>51744</v>
      </c>
      <c r="O449" s="18">
        <f t="shared" si="730"/>
        <v>52744</v>
      </c>
      <c r="P449" s="25">
        <f t="shared" si="719"/>
        <v>530800009</v>
      </c>
    </row>
    <row r="450" spans="1:16" ht="16.5" customHeight="1" x14ac:dyDescent="0.3">
      <c r="A450" s="18" t="b">
        <v>1</v>
      </c>
      <c r="B450" s="19" t="str">
        <f t="shared" si="709"/>
        <v>업적 - 장비아이템 랜덤옵션변경 누적 횟수 60 회</v>
      </c>
      <c r="C450" s="18">
        <f t="shared" si="714"/>
        <v>903151013</v>
      </c>
      <c r="D450" s="18">
        <f t="shared" si="715"/>
        <v>903151012</v>
      </c>
      <c r="E450" s="18">
        <f t="shared" si="710"/>
        <v>903151014</v>
      </c>
      <c r="F450" s="18">
        <v>0</v>
      </c>
      <c r="G450" s="18">
        <f t="shared" si="716"/>
        <v>3</v>
      </c>
      <c r="H450" s="18">
        <f t="shared" si="711"/>
        <v>1</v>
      </c>
      <c r="I450" s="18">
        <f t="shared" si="711"/>
        <v>5</v>
      </c>
      <c r="J450" s="18">
        <f t="shared" si="721"/>
        <v>60</v>
      </c>
      <c r="K450" s="18" t="str">
        <f t="shared" si="712"/>
        <v>160001001</v>
      </c>
      <c r="L450" s="18">
        <f t="shared" si="729"/>
        <v>130000</v>
      </c>
      <c r="M450" s="18" t="s">
        <v>18</v>
      </c>
      <c r="N450" s="18">
        <f t="shared" ref="N450:O450" si="731">N449+1</f>
        <v>51745</v>
      </c>
      <c r="O450" s="18">
        <f t="shared" si="731"/>
        <v>52745</v>
      </c>
      <c r="P450" s="25">
        <f t="shared" si="719"/>
        <v>530800009</v>
      </c>
    </row>
    <row r="451" spans="1:16" ht="16.5" customHeight="1" x14ac:dyDescent="0.3">
      <c r="A451" s="18" t="b">
        <v>1</v>
      </c>
      <c r="B451" s="19" t="str">
        <f t="shared" si="709"/>
        <v>업적 - 장비아이템 랜덤옵션변경 누적 횟수 65 회</v>
      </c>
      <c r="C451" s="18">
        <f t="shared" si="714"/>
        <v>903151014</v>
      </c>
      <c r="D451" s="18">
        <f t="shared" si="715"/>
        <v>903151013</v>
      </c>
      <c r="E451" s="18">
        <f t="shared" si="710"/>
        <v>903151015</v>
      </c>
      <c r="F451" s="18">
        <v>0</v>
      </c>
      <c r="G451" s="18">
        <f t="shared" si="716"/>
        <v>3</v>
      </c>
      <c r="H451" s="18">
        <f t="shared" si="711"/>
        <v>1</v>
      </c>
      <c r="I451" s="18">
        <f t="shared" si="711"/>
        <v>5</v>
      </c>
      <c r="J451" s="18">
        <f t="shared" si="721"/>
        <v>65</v>
      </c>
      <c r="K451" s="18" t="str">
        <f t="shared" si="712"/>
        <v>160001001</v>
      </c>
      <c r="L451" s="18">
        <f t="shared" si="729"/>
        <v>140000</v>
      </c>
      <c r="M451" s="18" t="s">
        <v>18</v>
      </c>
      <c r="N451" s="18">
        <f t="shared" ref="N451:O451" si="732">N450+1</f>
        <v>51746</v>
      </c>
      <c r="O451" s="18">
        <f t="shared" si="732"/>
        <v>52746</v>
      </c>
      <c r="P451" s="25">
        <f t="shared" si="719"/>
        <v>530800009</v>
      </c>
    </row>
    <row r="452" spans="1:16" ht="16.5" customHeight="1" x14ac:dyDescent="0.3">
      <c r="A452" s="18" t="b">
        <v>1</v>
      </c>
      <c r="B452" s="19" t="str">
        <f t="shared" si="709"/>
        <v>업적 - 장비아이템 랜덤옵션변경 누적 횟수 70 회</v>
      </c>
      <c r="C452" s="18">
        <f t="shared" si="714"/>
        <v>903151015</v>
      </c>
      <c r="D452" s="18">
        <f t="shared" si="715"/>
        <v>903151014</v>
      </c>
      <c r="E452" s="18">
        <f t="shared" si="710"/>
        <v>903151016</v>
      </c>
      <c r="F452" s="18">
        <v>0</v>
      </c>
      <c r="G452" s="18">
        <f t="shared" si="716"/>
        <v>3</v>
      </c>
      <c r="H452" s="18">
        <f t="shared" si="711"/>
        <v>1</v>
      </c>
      <c r="I452" s="18">
        <f t="shared" si="711"/>
        <v>5</v>
      </c>
      <c r="J452" s="18">
        <f t="shared" si="721"/>
        <v>70</v>
      </c>
      <c r="K452" s="18" t="str">
        <f t="shared" si="712"/>
        <v>160001001</v>
      </c>
      <c r="L452" s="18">
        <f t="shared" si="729"/>
        <v>150000</v>
      </c>
      <c r="M452" s="18" t="s">
        <v>18</v>
      </c>
      <c r="N452" s="18">
        <f t="shared" ref="N452:O452" si="733">N451+1</f>
        <v>51747</v>
      </c>
      <c r="O452" s="18">
        <f t="shared" si="733"/>
        <v>52747</v>
      </c>
      <c r="P452" s="25">
        <f t="shared" si="719"/>
        <v>530800009</v>
      </c>
    </row>
    <row r="453" spans="1:16" ht="16.5" customHeight="1" x14ac:dyDescent="0.3">
      <c r="A453" s="18" t="b">
        <v>1</v>
      </c>
      <c r="B453" s="19" t="str">
        <f t="shared" si="709"/>
        <v>업적 - 장비아이템 랜덤옵션변경 누적 횟수 75 회</v>
      </c>
      <c r="C453" s="18">
        <f t="shared" si="714"/>
        <v>903151016</v>
      </c>
      <c r="D453" s="18">
        <f t="shared" si="715"/>
        <v>903151015</v>
      </c>
      <c r="E453" s="18">
        <f t="shared" si="710"/>
        <v>903151017</v>
      </c>
      <c r="F453" s="18">
        <v>0</v>
      </c>
      <c r="G453" s="18">
        <f t="shared" si="716"/>
        <v>3</v>
      </c>
      <c r="H453" s="18">
        <f t="shared" si="711"/>
        <v>1</v>
      </c>
      <c r="I453" s="18">
        <f t="shared" si="711"/>
        <v>5</v>
      </c>
      <c r="J453" s="18">
        <f t="shared" si="721"/>
        <v>75</v>
      </c>
      <c r="K453" s="18" t="str">
        <f t="shared" si="712"/>
        <v>160001001</v>
      </c>
      <c r="L453" s="18">
        <f t="shared" si="729"/>
        <v>160000</v>
      </c>
      <c r="M453" s="18" t="s">
        <v>18</v>
      </c>
      <c r="N453" s="18">
        <f t="shared" ref="N453:O453" si="734">N452+1</f>
        <v>51748</v>
      </c>
      <c r="O453" s="18">
        <f t="shared" si="734"/>
        <v>52748</v>
      </c>
      <c r="P453" s="25">
        <f t="shared" si="719"/>
        <v>530800009</v>
      </c>
    </row>
    <row r="454" spans="1:16" ht="16.5" customHeight="1" x14ac:dyDescent="0.3">
      <c r="A454" s="18" t="b">
        <v>1</v>
      </c>
      <c r="B454" s="19" t="str">
        <f t="shared" si="709"/>
        <v>업적 - 장비아이템 랜덤옵션변경 누적 횟수 80 회</v>
      </c>
      <c r="C454" s="18">
        <f t="shared" si="714"/>
        <v>903151017</v>
      </c>
      <c r="D454" s="18">
        <f t="shared" si="715"/>
        <v>903151016</v>
      </c>
      <c r="E454" s="18">
        <f t="shared" si="710"/>
        <v>903151018</v>
      </c>
      <c r="F454" s="18">
        <v>0</v>
      </c>
      <c r="G454" s="18">
        <f t="shared" si="716"/>
        <v>3</v>
      </c>
      <c r="H454" s="18">
        <f t="shared" si="711"/>
        <v>1</v>
      </c>
      <c r="I454" s="18">
        <f t="shared" si="711"/>
        <v>5</v>
      </c>
      <c r="J454" s="18">
        <f t="shared" si="721"/>
        <v>80</v>
      </c>
      <c r="K454" s="18" t="str">
        <f t="shared" si="712"/>
        <v>160001001</v>
      </c>
      <c r="L454" s="18">
        <f t="shared" si="729"/>
        <v>170000</v>
      </c>
      <c r="M454" s="18" t="s">
        <v>18</v>
      </c>
      <c r="N454" s="18">
        <f t="shared" ref="N454:O454" si="735">N453+1</f>
        <v>51749</v>
      </c>
      <c r="O454" s="18">
        <f t="shared" si="735"/>
        <v>52749</v>
      </c>
      <c r="P454" s="25">
        <f t="shared" si="719"/>
        <v>530800009</v>
      </c>
    </row>
    <row r="455" spans="1:16" ht="16.5" customHeight="1" x14ac:dyDescent="0.3">
      <c r="A455" s="18" t="b">
        <v>1</v>
      </c>
      <c r="B455" s="19" t="str">
        <f t="shared" si="709"/>
        <v>업적 - 장비아이템 랜덤옵션변경 누적 횟수 85 회</v>
      </c>
      <c r="C455" s="18">
        <f t="shared" si="714"/>
        <v>903151018</v>
      </c>
      <c r="D455" s="18">
        <f t="shared" si="715"/>
        <v>903151017</v>
      </c>
      <c r="E455" s="18">
        <f t="shared" si="710"/>
        <v>903151019</v>
      </c>
      <c r="F455" s="18">
        <v>0</v>
      </c>
      <c r="G455" s="18">
        <f t="shared" si="716"/>
        <v>3</v>
      </c>
      <c r="H455" s="18">
        <f t="shared" si="716"/>
        <v>1</v>
      </c>
      <c r="I455" s="18">
        <f t="shared" si="716"/>
        <v>5</v>
      </c>
      <c r="J455" s="18">
        <f t="shared" si="721"/>
        <v>85</v>
      </c>
      <c r="K455" s="18" t="str">
        <f t="shared" si="712"/>
        <v>160001001</v>
      </c>
      <c r="L455" s="18">
        <f t="shared" si="729"/>
        <v>180000</v>
      </c>
      <c r="M455" s="18" t="s">
        <v>18</v>
      </c>
      <c r="N455" s="18">
        <f t="shared" ref="N455:O455" si="736">N454+1</f>
        <v>51750</v>
      </c>
      <c r="O455" s="18">
        <f t="shared" si="736"/>
        <v>52750</v>
      </c>
      <c r="P455" s="25">
        <f t="shared" si="719"/>
        <v>530800009</v>
      </c>
    </row>
    <row r="456" spans="1:16" ht="16.5" customHeight="1" x14ac:dyDescent="0.3">
      <c r="A456" s="18" t="b">
        <v>1</v>
      </c>
      <c r="B456" s="19" t="str">
        <f t="shared" si="709"/>
        <v>업적 - 장비아이템 랜덤옵션변경 누적 횟수 90 회</v>
      </c>
      <c r="C456" s="18">
        <f t="shared" si="714"/>
        <v>903151019</v>
      </c>
      <c r="D456" s="18">
        <f t="shared" si="715"/>
        <v>903151018</v>
      </c>
      <c r="E456" s="18">
        <f t="shared" si="710"/>
        <v>903151020</v>
      </c>
      <c r="F456" s="18">
        <v>0</v>
      </c>
      <c r="G456" s="18">
        <f t="shared" ref="G456:I458" si="737">G455</f>
        <v>3</v>
      </c>
      <c r="H456" s="18">
        <f t="shared" si="737"/>
        <v>1</v>
      </c>
      <c r="I456" s="18">
        <f t="shared" si="737"/>
        <v>5</v>
      </c>
      <c r="J456" s="18">
        <f t="shared" si="721"/>
        <v>90</v>
      </c>
      <c r="K456" s="18" t="str">
        <f t="shared" si="712"/>
        <v>160001001</v>
      </c>
      <c r="L456" s="18">
        <f t="shared" si="729"/>
        <v>190000</v>
      </c>
      <c r="M456" s="18" t="s">
        <v>18</v>
      </c>
      <c r="N456" s="18">
        <f t="shared" ref="N456:O456" si="738">N455+1</f>
        <v>51751</v>
      </c>
      <c r="O456" s="18">
        <f t="shared" si="738"/>
        <v>52751</v>
      </c>
      <c r="P456" s="25">
        <f t="shared" si="719"/>
        <v>530800009</v>
      </c>
    </row>
    <row r="457" spans="1:16" ht="16.5" customHeight="1" x14ac:dyDescent="0.3">
      <c r="A457" s="18" t="b">
        <v>1</v>
      </c>
      <c r="B457" s="19" t="str">
        <f t="shared" si="709"/>
        <v>업적 - 장비아이템 랜덤옵션변경 누적 횟수 95 회</v>
      </c>
      <c r="C457" s="18">
        <f t="shared" si="714"/>
        <v>903151020</v>
      </c>
      <c r="D457" s="18">
        <f t="shared" si="715"/>
        <v>903151019</v>
      </c>
      <c r="E457" s="18">
        <f t="shared" si="710"/>
        <v>903151021</v>
      </c>
      <c r="F457" s="18">
        <v>0</v>
      </c>
      <c r="G457" s="18">
        <f t="shared" si="737"/>
        <v>3</v>
      </c>
      <c r="H457" s="18">
        <f t="shared" si="737"/>
        <v>1</v>
      </c>
      <c r="I457" s="18">
        <f t="shared" si="737"/>
        <v>5</v>
      </c>
      <c r="J457" s="18">
        <f t="shared" si="721"/>
        <v>95</v>
      </c>
      <c r="K457" s="18" t="str">
        <f t="shared" si="712"/>
        <v>160001001</v>
      </c>
      <c r="L457" s="18">
        <f t="shared" si="729"/>
        <v>200000</v>
      </c>
      <c r="M457" s="18" t="s">
        <v>18</v>
      </c>
      <c r="N457" s="18">
        <f t="shared" ref="N457:O457" si="739">N456+1</f>
        <v>51752</v>
      </c>
      <c r="O457" s="18">
        <f t="shared" si="739"/>
        <v>52752</v>
      </c>
      <c r="P457" s="25">
        <f t="shared" si="719"/>
        <v>530800009</v>
      </c>
    </row>
    <row r="458" spans="1:16" ht="16.5" customHeight="1" x14ac:dyDescent="0.3">
      <c r="A458" s="18" t="b">
        <v>1</v>
      </c>
      <c r="B458" s="19" t="str">
        <f t="shared" si="709"/>
        <v>업적 - 장비아이템 랜덤옵션변경 누적 횟수 100 회</v>
      </c>
      <c r="C458" s="18">
        <f t="shared" si="714"/>
        <v>903151021</v>
      </c>
      <c r="D458" s="18">
        <f t="shared" si="715"/>
        <v>903151020</v>
      </c>
      <c r="E458" s="20">
        <v>0</v>
      </c>
      <c r="F458" s="18">
        <v>0</v>
      </c>
      <c r="G458" s="18">
        <f t="shared" si="737"/>
        <v>3</v>
      </c>
      <c r="H458" s="18">
        <f t="shared" si="737"/>
        <v>1</v>
      </c>
      <c r="I458" s="18">
        <f t="shared" si="737"/>
        <v>5</v>
      </c>
      <c r="J458" s="18">
        <f t="shared" si="721"/>
        <v>100</v>
      </c>
      <c r="K458" s="18" t="str">
        <f t="shared" si="712"/>
        <v>160001001</v>
      </c>
      <c r="L458" s="18">
        <f t="shared" si="729"/>
        <v>210000</v>
      </c>
      <c r="M458" s="18" t="s">
        <v>18</v>
      </c>
      <c r="N458" s="18">
        <f t="shared" ref="N458:O458" si="740">N457+1</f>
        <v>51753</v>
      </c>
      <c r="O458" s="18">
        <f t="shared" si="740"/>
        <v>52753</v>
      </c>
      <c r="P458" s="25">
        <f t="shared" si="719"/>
        <v>530800009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3"/>
  <sheetViews>
    <sheetView workbookViewId="0">
      <selection activeCell="D18" sqref="A1:F483"/>
    </sheetView>
  </sheetViews>
  <sheetFormatPr defaultRowHeight="16.5" x14ac:dyDescent="0.3"/>
  <cols>
    <col min="2" max="2" width="36.625" bestFit="1" customWidth="1"/>
    <col min="4" max="6" width="30.875" bestFit="1" customWidth="1"/>
  </cols>
  <sheetData>
    <row r="1" spans="1:6" x14ac:dyDescent="0.3">
      <c r="A1" s="3" t="s">
        <v>116</v>
      </c>
      <c r="B1" s="4" t="s">
        <v>109</v>
      </c>
      <c r="C1" s="2"/>
      <c r="D1" s="1"/>
      <c r="E1" s="5"/>
      <c r="F1" s="5"/>
    </row>
    <row r="2" spans="1:6" x14ac:dyDescent="0.3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</row>
    <row r="3" spans="1:6" x14ac:dyDescent="0.3">
      <c r="A3" s="9" t="s">
        <v>3</v>
      </c>
      <c r="B3" s="9" t="s">
        <v>3</v>
      </c>
      <c r="C3" s="9" t="s">
        <v>110</v>
      </c>
      <c r="D3" s="9" t="s">
        <v>110</v>
      </c>
      <c r="E3" s="9" t="s">
        <v>110</v>
      </c>
      <c r="F3" s="9" t="s">
        <v>110</v>
      </c>
    </row>
    <row r="4" spans="1:6" x14ac:dyDescent="0.3">
      <c r="A4" s="31" t="s">
        <v>5</v>
      </c>
      <c r="B4" s="31" t="s">
        <v>6</v>
      </c>
      <c r="C4" s="31" t="s">
        <v>7</v>
      </c>
      <c r="D4" s="31" t="s">
        <v>6</v>
      </c>
      <c r="E4" s="31" t="s">
        <v>6</v>
      </c>
      <c r="F4" s="31" t="s">
        <v>6</v>
      </c>
    </row>
    <row r="5" spans="1:6" x14ac:dyDescent="0.3">
      <c r="A5" s="32" t="s">
        <v>9</v>
      </c>
      <c r="B5" s="32" t="s">
        <v>10</v>
      </c>
      <c r="C5" s="33" t="s">
        <v>111</v>
      </c>
      <c r="D5" s="32" t="s">
        <v>112</v>
      </c>
      <c r="E5" s="32" t="s">
        <v>113</v>
      </c>
      <c r="F5" s="32" t="s">
        <v>114</v>
      </c>
    </row>
    <row r="6" spans="1:6" x14ac:dyDescent="0.3">
      <c r="A6" s="34" t="b">
        <v>1</v>
      </c>
      <c r="B6" s="35" t="str">
        <f>"일일 - " &amp;D6</f>
        <v>일일 - 모든 일일미션 완료</v>
      </c>
      <c r="C6" s="36">
        <v>51001</v>
      </c>
      <c r="D6" s="35" t="s">
        <v>589</v>
      </c>
      <c r="E6" s="35" t="s">
        <v>589</v>
      </c>
      <c r="F6" s="35" t="s">
        <v>589</v>
      </c>
    </row>
    <row r="7" spans="1:6" x14ac:dyDescent="0.3">
      <c r="A7" s="34" t="b">
        <v>1</v>
      </c>
      <c r="B7" s="35" t="str">
        <f t="shared" ref="B7:B31" si="0">"일일 - " &amp;D7</f>
        <v>일일 - 일반던전 완료</v>
      </c>
      <c r="C7" s="36">
        <v>51002</v>
      </c>
      <c r="D7" s="35" t="s">
        <v>588</v>
      </c>
      <c r="E7" s="35" t="s">
        <v>588</v>
      </c>
      <c r="F7" s="35" t="s">
        <v>588</v>
      </c>
    </row>
    <row r="8" spans="1:6" x14ac:dyDescent="0.3">
      <c r="A8" s="34" t="b">
        <v>1</v>
      </c>
      <c r="B8" s="35" t="str">
        <f t="shared" si="0"/>
        <v>일일 - 정예던전 완료</v>
      </c>
      <c r="C8" s="36">
        <v>51003</v>
      </c>
      <c r="D8" s="35" t="s">
        <v>593</v>
      </c>
      <c r="E8" s="35" t="s">
        <v>593</v>
      </c>
      <c r="F8" s="35" t="s">
        <v>593</v>
      </c>
    </row>
    <row r="9" spans="1:6" x14ac:dyDescent="0.3">
      <c r="A9" s="34" t="b">
        <v>1</v>
      </c>
      <c r="B9" s="35" t="str">
        <f t="shared" si="0"/>
        <v>일일 - 요일던전 완료</v>
      </c>
      <c r="C9" s="36">
        <v>51004</v>
      </c>
      <c r="D9" s="35" t="s">
        <v>594</v>
      </c>
      <c r="E9" s="35" t="s">
        <v>594</v>
      </c>
      <c r="F9" s="35" t="s">
        <v>594</v>
      </c>
    </row>
    <row r="10" spans="1:6" x14ac:dyDescent="0.3">
      <c r="A10" s="34" t="b">
        <v>1</v>
      </c>
      <c r="B10" s="35" t="str">
        <f t="shared" si="0"/>
        <v>일일 - 균열던전 참가</v>
      </c>
      <c r="C10" s="36">
        <v>51005</v>
      </c>
      <c r="D10" s="35" t="s">
        <v>117</v>
      </c>
      <c r="E10" s="35" t="s">
        <v>117</v>
      </c>
      <c r="F10" s="35" t="s">
        <v>117</v>
      </c>
    </row>
    <row r="11" spans="1:6" x14ac:dyDescent="0.3">
      <c r="A11" s="34" t="b">
        <v>1</v>
      </c>
      <c r="B11" s="35" t="str">
        <f t="shared" si="0"/>
        <v>일일 - 결투장 참가</v>
      </c>
      <c r="C11" s="36">
        <v>51006</v>
      </c>
      <c r="D11" s="35" t="s">
        <v>118</v>
      </c>
      <c r="E11" s="35" t="s">
        <v>118</v>
      </c>
      <c r="F11" s="35" t="s">
        <v>118</v>
      </c>
    </row>
    <row r="12" spans="1:6" x14ac:dyDescent="0.3">
      <c r="A12" s="34" t="b">
        <v>1</v>
      </c>
      <c r="B12" s="35" t="str">
        <f t="shared" si="0"/>
        <v>일일 - 장비아이템 획득</v>
      </c>
      <c r="C12" s="36">
        <v>51007</v>
      </c>
      <c r="D12" s="35" t="s">
        <v>119</v>
      </c>
      <c r="E12" s="35" t="s">
        <v>119</v>
      </c>
      <c r="F12" s="35" t="s">
        <v>119</v>
      </c>
    </row>
    <row r="13" spans="1:6" x14ac:dyDescent="0.3">
      <c r="A13" s="37" t="b">
        <v>1</v>
      </c>
      <c r="B13" s="38" t="str">
        <f>"주간 - " &amp;D13</f>
        <v>주간 - 모든 주간미션 완료</v>
      </c>
      <c r="C13" s="37">
        <v>51101</v>
      </c>
      <c r="D13" s="38" t="s">
        <v>590</v>
      </c>
      <c r="E13" s="38" t="s">
        <v>590</v>
      </c>
      <c r="F13" s="38" t="s">
        <v>590</v>
      </c>
    </row>
    <row r="14" spans="1:6" x14ac:dyDescent="0.3">
      <c r="A14" s="37" t="b">
        <v>1</v>
      </c>
      <c r="B14" s="38" t="str">
        <f t="shared" ref="B14:B21" si="1">"주간 - " &amp;D14</f>
        <v>주간 - 모든 일일미션 달성</v>
      </c>
      <c r="C14" s="37">
        <v>51102</v>
      </c>
      <c r="D14" s="38" t="s">
        <v>591</v>
      </c>
      <c r="E14" s="38" t="s">
        <v>591</v>
      </c>
      <c r="F14" s="38" t="s">
        <v>591</v>
      </c>
    </row>
    <row r="15" spans="1:6" x14ac:dyDescent="0.3">
      <c r="A15" s="37" t="b">
        <v>1</v>
      </c>
      <c r="B15" s="38" t="str">
        <f t="shared" si="1"/>
        <v>주간 - 수호석 업그레이드 성공</v>
      </c>
      <c r="C15" s="37">
        <v>51103</v>
      </c>
      <c r="D15" s="38" t="s">
        <v>120</v>
      </c>
      <c r="E15" s="38" t="s">
        <v>120</v>
      </c>
      <c r="F15" s="38" t="s">
        <v>120</v>
      </c>
    </row>
    <row r="16" spans="1:6" x14ac:dyDescent="0.3">
      <c r="A16" s="37" t="b">
        <v>1</v>
      </c>
      <c r="B16" s="38" t="str">
        <f t="shared" si="1"/>
        <v>주간 - 결투장 승리</v>
      </c>
      <c r="C16" s="37">
        <v>51104</v>
      </c>
      <c r="D16" s="38" t="s">
        <v>121</v>
      </c>
      <c r="E16" s="38" t="s">
        <v>121</v>
      </c>
      <c r="F16" s="38" t="s">
        <v>121</v>
      </c>
    </row>
    <row r="17" spans="1:6" x14ac:dyDescent="0.3">
      <c r="A17" s="37" t="b">
        <v>1</v>
      </c>
      <c r="B17" s="38" t="str">
        <f t="shared" si="1"/>
        <v>주간 - 수호레이드 참가</v>
      </c>
      <c r="C17" s="37">
        <v>51105</v>
      </c>
      <c r="D17" s="38" t="s">
        <v>122</v>
      </c>
      <c r="E17" s="38" t="s">
        <v>122</v>
      </c>
      <c r="F17" s="38" t="s">
        <v>122</v>
      </c>
    </row>
    <row r="18" spans="1:6" x14ac:dyDescent="0.3">
      <c r="A18" s="37" t="b">
        <v>1</v>
      </c>
      <c r="B18" s="38" t="str">
        <f t="shared" si="1"/>
        <v>주간 - 균열석 획득</v>
      </c>
      <c r="C18" s="37">
        <v>51106</v>
      </c>
      <c r="D18" s="38" t="s">
        <v>123</v>
      </c>
      <c r="E18" s="38" t="s">
        <v>123</v>
      </c>
      <c r="F18" s="38" t="s">
        <v>123</v>
      </c>
    </row>
    <row r="19" spans="1:6" x14ac:dyDescent="0.3">
      <c r="A19" s="37" t="b">
        <v>1</v>
      </c>
      <c r="B19" s="38" t="str">
        <f t="shared" si="1"/>
        <v>주간 - 장비아이템 획득</v>
      </c>
      <c r="C19" s="37">
        <v>51107</v>
      </c>
      <c r="D19" s="38" t="s">
        <v>119</v>
      </c>
      <c r="E19" s="38" t="s">
        <v>119</v>
      </c>
      <c r="F19" s="38" t="s">
        <v>119</v>
      </c>
    </row>
    <row r="20" spans="1:6" x14ac:dyDescent="0.3">
      <c r="A20" s="37" t="b">
        <v>1</v>
      </c>
      <c r="B20" s="38" t="str">
        <f t="shared" si="1"/>
        <v>주간 - 장비아이템 강화</v>
      </c>
      <c r="C20" s="37">
        <v>51108</v>
      </c>
      <c r="D20" s="38" t="s">
        <v>124</v>
      </c>
      <c r="E20" s="38" t="s">
        <v>124</v>
      </c>
      <c r="F20" s="38" t="s">
        <v>124</v>
      </c>
    </row>
    <row r="21" spans="1:6" x14ac:dyDescent="0.3">
      <c r="A21" s="37" t="b">
        <v>1</v>
      </c>
      <c r="B21" s="38" t="str">
        <f t="shared" si="1"/>
        <v>주간 - 장비아이템 분해</v>
      </c>
      <c r="C21" s="37">
        <v>51109</v>
      </c>
      <c r="D21" s="38" t="s">
        <v>125</v>
      </c>
      <c r="E21" s="38" t="s">
        <v>125</v>
      </c>
      <c r="F21" s="38" t="s">
        <v>125</v>
      </c>
    </row>
    <row r="22" spans="1:6" x14ac:dyDescent="0.3">
      <c r="A22" s="39" t="b">
        <v>1</v>
      </c>
      <c r="B22" s="40" t="str">
        <f>"월간 - " &amp;D22</f>
        <v>월간 - 모든 주간미션 달성</v>
      </c>
      <c r="C22" s="39">
        <v>51201</v>
      </c>
      <c r="D22" s="40" t="s">
        <v>592</v>
      </c>
      <c r="E22" s="40" t="s">
        <v>592</v>
      </c>
      <c r="F22" s="40" t="s">
        <v>592</v>
      </c>
    </row>
    <row r="23" spans="1:6" x14ac:dyDescent="0.3">
      <c r="A23" s="39" t="b">
        <v>1</v>
      </c>
      <c r="B23" s="40" t="str">
        <f t="shared" ref="B23:B30" si="2">"월간 - " &amp;D23</f>
        <v>월간 - 일반던전 완료</v>
      </c>
      <c r="C23" s="39">
        <v>51202</v>
      </c>
      <c r="D23" s="40" t="s">
        <v>588</v>
      </c>
      <c r="E23" s="40" t="s">
        <v>588</v>
      </c>
      <c r="F23" s="40" t="s">
        <v>588</v>
      </c>
    </row>
    <row r="24" spans="1:6" x14ac:dyDescent="0.3">
      <c r="A24" s="39" t="b">
        <v>1</v>
      </c>
      <c r="B24" s="40" t="str">
        <f t="shared" si="2"/>
        <v>월간 - 정예던전 완료</v>
      </c>
      <c r="C24" s="39">
        <v>51203</v>
      </c>
      <c r="D24" s="40" t="s">
        <v>593</v>
      </c>
      <c r="E24" s="40" t="s">
        <v>593</v>
      </c>
      <c r="F24" s="40" t="s">
        <v>593</v>
      </c>
    </row>
    <row r="25" spans="1:6" x14ac:dyDescent="0.3">
      <c r="A25" s="39" t="b">
        <v>1</v>
      </c>
      <c r="B25" s="40" t="str">
        <f t="shared" si="2"/>
        <v>월간 - 요일던전 완료</v>
      </c>
      <c r="C25" s="39">
        <v>51204</v>
      </c>
      <c r="D25" s="40" t="s">
        <v>594</v>
      </c>
      <c r="E25" s="40" t="s">
        <v>594</v>
      </c>
      <c r="F25" s="40" t="s">
        <v>594</v>
      </c>
    </row>
    <row r="26" spans="1:6" x14ac:dyDescent="0.3">
      <c r="A26" s="39" t="b">
        <v>1</v>
      </c>
      <c r="B26" s="40" t="str">
        <f t="shared" si="2"/>
        <v>월간 - 균열던전 참가</v>
      </c>
      <c r="C26" s="39">
        <v>51205</v>
      </c>
      <c r="D26" s="40" t="s">
        <v>117</v>
      </c>
      <c r="E26" s="40" t="s">
        <v>117</v>
      </c>
      <c r="F26" s="40" t="s">
        <v>117</v>
      </c>
    </row>
    <row r="27" spans="1:6" x14ac:dyDescent="0.3">
      <c r="A27" s="39" t="b">
        <v>1</v>
      </c>
      <c r="B27" s="40" t="str">
        <f t="shared" si="2"/>
        <v>월간 - 초월던전 참가</v>
      </c>
      <c r="C27" s="39">
        <v>51206</v>
      </c>
      <c r="D27" s="40" t="s">
        <v>126</v>
      </c>
      <c r="E27" s="40" t="s">
        <v>126</v>
      </c>
      <c r="F27" s="40" t="s">
        <v>126</v>
      </c>
    </row>
    <row r="28" spans="1:6" x14ac:dyDescent="0.3">
      <c r="A28" s="39" t="b">
        <v>1</v>
      </c>
      <c r="B28" s="40" t="str">
        <f t="shared" si="2"/>
        <v>월간 - 결투장 참가</v>
      </c>
      <c r="C28" s="39">
        <v>51207</v>
      </c>
      <c r="D28" s="40" t="s">
        <v>118</v>
      </c>
      <c r="E28" s="40" t="s">
        <v>118</v>
      </c>
      <c r="F28" s="40" t="s">
        <v>118</v>
      </c>
    </row>
    <row r="29" spans="1:6" x14ac:dyDescent="0.3">
      <c r="A29" s="39" t="b">
        <v>1</v>
      </c>
      <c r="B29" s="40" t="str">
        <f t="shared" si="2"/>
        <v>월간 - 룬스톤 획득</v>
      </c>
      <c r="C29" s="39">
        <v>51208</v>
      </c>
      <c r="D29" s="40" t="s">
        <v>127</v>
      </c>
      <c r="E29" s="40" t="s">
        <v>127</v>
      </c>
      <c r="F29" s="40" t="s">
        <v>127</v>
      </c>
    </row>
    <row r="30" spans="1:6" x14ac:dyDescent="0.3">
      <c r="A30" s="39" t="b">
        <v>1</v>
      </c>
      <c r="B30" s="40" t="str">
        <f t="shared" si="2"/>
        <v>월간 - 균열석 획득</v>
      </c>
      <c r="C30" s="39">
        <v>51209</v>
      </c>
      <c r="D30" s="40" t="s">
        <v>123</v>
      </c>
      <c r="E30" s="40" t="s">
        <v>123</v>
      </c>
      <c r="F30" s="40" t="s">
        <v>123</v>
      </c>
    </row>
    <row r="31" spans="1:6" x14ac:dyDescent="0.3">
      <c r="A31" s="41" t="b">
        <v>1</v>
      </c>
      <c r="B31" s="42" t="str">
        <f>"업적 - " &amp;D31</f>
        <v>업적 - 캐릭터 레벨 달성 Step.1</v>
      </c>
      <c r="C31" s="41">
        <v>51301</v>
      </c>
      <c r="D31" s="42" t="s">
        <v>128</v>
      </c>
      <c r="E31" s="42" t="s">
        <v>128</v>
      </c>
      <c r="F31" s="42" t="s">
        <v>128</v>
      </c>
    </row>
    <row r="32" spans="1:6" x14ac:dyDescent="0.3">
      <c r="A32" s="41" t="b">
        <v>1</v>
      </c>
      <c r="B32" s="42" t="str">
        <f t="shared" ref="B32:B95" si="3">"업적 - " &amp;D32</f>
        <v>업적 - 캐릭터 레벨 달성 Step.2</v>
      </c>
      <c r="C32" s="41">
        <f t="shared" ref="C32:C95" si="4">C31+1</f>
        <v>51302</v>
      </c>
      <c r="D32" s="42" t="s">
        <v>129</v>
      </c>
      <c r="E32" s="42" t="s">
        <v>129</v>
      </c>
      <c r="F32" s="42" t="s">
        <v>129</v>
      </c>
    </row>
    <row r="33" spans="1:6" x14ac:dyDescent="0.3">
      <c r="A33" s="41" t="b">
        <v>1</v>
      </c>
      <c r="B33" s="42" t="str">
        <f t="shared" si="3"/>
        <v>업적 - 캐릭터 레벨 달성 Step.3</v>
      </c>
      <c r="C33" s="41">
        <f t="shared" si="4"/>
        <v>51303</v>
      </c>
      <c r="D33" s="42" t="s">
        <v>130</v>
      </c>
      <c r="E33" s="42" t="s">
        <v>130</v>
      </c>
      <c r="F33" s="42" t="s">
        <v>130</v>
      </c>
    </row>
    <row r="34" spans="1:6" x14ac:dyDescent="0.3">
      <c r="A34" s="41" t="b">
        <v>1</v>
      </c>
      <c r="B34" s="42" t="str">
        <f t="shared" si="3"/>
        <v>업적 - 캐릭터 레벨 달성 Step.4</v>
      </c>
      <c r="C34" s="41">
        <f t="shared" si="4"/>
        <v>51304</v>
      </c>
      <c r="D34" s="42" t="s">
        <v>131</v>
      </c>
      <c r="E34" s="42" t="s">
        <v>131</v>
      </c>
      <c r="F34" s="42" t="s">
        <v>131</v>
      </c>
    </row>
    <row r="35" spans="1:6" x14ac:dyDescent="0.3">
      <c r="A35" s="41" t="b">
        <v>1</v>
      </c>
      <c r="B35" s="42" t="str">
        <f t="shared" si="3"/>
        <v>업적 - 캐릭터 레벨 달성 Step.5</v>
      </c>
      <c r="C35" s="41">
        <f t="shared" si="4"/>
        <v>51305</v>
      </c>
      <c r="D35" s="42" t="s">
        <v>132</v>
      </c>
      <c r="E35" s="42" t="s">
        <v>132</v>
      </c>
      <c r="F35" s="42" t="s">
        <v>132</v>
      </c>
    </row>
    <row r="36" spans="1:6" x14ac:dyDescent="0.3">
      <c r="A36" s="41" t="b">
        <v>1</v>
      </c>
      <c r="B36" s="42" t="str">
        <f t="shared" si="3"/>
        <v>업적 - 캐릭터 레벨 달성 Step.6</v>
      </c>
      <c r="C36" s="41">
        <f t="shared" si="4"/>
        <v>51306</v>
      </c>
      <c r="D36" s="42" t="s">
        <v>133</v>
      </c>
      <c r="E36" s="42" t="s">
        <v>133</v>
      </c>
      <c r="F36" s="42" t="s">
        <v>133</v>
      </c>
    </row>
    <row r="37" spans="1:6" x14ac:dyDescent="0.3">
      <c r="A37" s="41" t="b">
        <v>1</v>
      </c>
      <c r="B37" s="42" t="str">
        <f t="shared" si="3"/>
        <v>업적 - 캐릭터 레벨 달성 Step.7</v>
      </c>
      <c r="C37" s="41">
        <f t="shared" si="4"/>
        <v>51307</v>
      </c>
      <c r="D37" s="42" t="s">
        <v>134</v>
      </c>
      <c r="E37" s="42" t="s">
        <v>134</v>
      </c>
      <c r="F37" s="42" t="s">
        <v>134</v>
      </c>
    </row>
    <row r="38" spans="1:6" x14ac:dyDescent="0.3">
      <c r="A38" s="41" t="b">
        <v>1</v>
      </c>
      <c r="B38" s="42" t="str">
        <f t="shared" si="3"/>
        <v>업적 - 캐릭터 레벨 달성 Step.8</v>
      </c>
      <c r="C38" s="41">
        <f t="shared" si="4"/>
        <v>51308</v>
      </c>
      <c r="D38" s="42" t="s">
        <v>135</v>
      </c>
      <c r="E38" s="42" t="s">
        <v>135</v>
      </c>
      <c r="F38" s="42" t="s">
        <v>135</v>
      </c>
    </row>
    <row r="39" spans="1:6" x14ac:dyDescent="0.3">
      <c r="A39" s="41" t="b">
        <v>1</v>
      </c>
      <c r="B39" s="42" t="str">
        <f t="shared" si="3"/>
        <v>업적 - 캐릭터 레벨 달성 Step.9</v>
      </c>
      <c r="C39" s="41">
        <f t="shared" si="4"/>
        <v>51309</v>
      </c>
      <c r="D39" s="42" t="s">
        <v>136</v>
      </c>
      <c r="E39" s="42" t="s">
        <v>136</v>
      </c>
      <c r="F39" s="42" t="s">
        <v>136</v>
      </c>
    </row>
    <row r="40" spans="1:6" x14ac:dyDescent="0.3">
      <c r="A40" s="41" t="b">
        <v>1</v>
      </c>
      <c r="B40" s="42" t="str">
        <f t="shared" si="3"/>
        <v>업적 - 캐릭터 레벨 달성 Step.10</v>
      </c>
      <c r="C40" s="41">
        <f t="shared" si="4"/>
        <v>51310</v>
      </c>
      <c r="D40" s="42" t="s">
        <v>137</v>
      </c>
      <c r="E40" s="42" t="s">
        <v>137</v>
      </c>
      <c r="F40" s="42" t="s">
        <v>137</v>
      </c>
    </row>
    <row r="41" spans="1:6" x14ac:dyDescent="0.3">
      <c r="A41" s="37" t="b">
        <v>1</v>
      </c>
      <c r="B41" s="38" t="str">
        <f t="shared" si="3"/>
        <v>업적 - 수호자 레벨 달성 Step.1</v>
      </c>
      <c r="C41" s="37">
        <f t="shared" si="4"/>
        <v>51311</v>
      </c>
      <c r="D41" s="38" t="s">
        <v>138</v>
      </c>
      <c r="E41" s="38" t="s">
        <v>138</v>
      </c>
      <c r="F41" s="38" t="s">
        <v>138</v>
      </c>
    </row>
    <row r="42" spans="1:6" x14ac:dyDescent="0.3">
      <c r="A42" s="37" t="b">
        <v>1</v>
      </c>
      <c r="B42" s="38" t="str">
        <f t="shared" si="3"/>
        <v>업적 - 수호자 레벨 달성 Step.2</v>
      </c>
      <c r="C42" s="37">
        <f t="shared" si="4"/>
        <v>51312</v>
      </c>
      <c r="D42" s="38" t="s">
        <v>139</v>
      </c>
      <c r="E42" s="38" t="s">
        <v>139</v>
      </c>
      <c r="F42" s="38" t="s">
        <v>139</v>
      </c>
    </row>
    <row r="43" spans="1:6" x14ac:dyDescent="0.3">
      <c r="A43" s="37" t="b">
        <v>1</v>
      </c>
      <c r="B43" s="38" t="str">
        <f t="shared" si="3"/>
        <v>업적 - 수호자 레벨 달성 Step.3</v>
      </c>
      <c r="C43" s="37">
        <f t="shared" si="4"/>
        <v>51313</v>
      </c>
      <c r="D43" s="38" t="s">
        <v>140</v>
      </c>
      <c r="E43" s="38" t="s">
        <v>140</v>
      </c>
      <c r="F43" s="38" t="s">
        <v>140</v>
      </c>
    </row>
    <row r="44" spans="1:6" x14ac:dyDescent="0.3">
      <c r="A44" s="37" t="b">
        <v>1</v>
      </c>
      <c r="B44" s="38" t="str">
        <f t="shared" si="3"/>
        <v>업적 - 수호자 레벨 달성 Step.4</v>
      </c>
      <c r="C44" s="37">
        <f t="shared" si="4"/>
        <v>51314</v>
      </c>
      <c r="D44" s="38" t="s">
        <v>141</v>
      </c>
      <c r="E44" s="38" t="s">
        <v>141</v>
      </c>
      <c r="F44" s="38" t="s">
        <v>141</v>
      </c>
    </row>
    <row r="45" spans="1:6" x14ac:dyDescent="0.3">
      <c r="A45" s="37" t="b">
        <v>1</v>
      </c>
      <c r="B45" s="38" t="str">
        <f t="shared" si="3"/>
        <v>업적 - 수호자 레벨 달성 Step.5</v>
      </c>
      <c r="C45" s="37">
        <f t="shared" si="4"/>
        <v>51315</v>
      </c>
      <c r="D45" s="38" t="s">
        <v>142</v>
      </c>
      <c r="E45" s="38" t="s">
        <v>142</v>
      </c>
      <c r="F45" s="38" t="s">
        <v>142</v>
      </c>
    </row>
    <row r="46" spans="1:6" x14ac:dyDescent="0.3">
      <c r="A46" s="37" t="b">
        <v>1</v>
      </c>
      <c r="B46" s="38" t="str">
        <f t="shared" si="3"/>
        <v>업적 - 수호자 레벨 달성 Step.6</v>
      </c>
      <c r="C46" s="37">
        <f t="shared" si="4"/>
        <v>51316</v>
      </c>
      <c r="D46" s="38" t="s">
        <v>143</v>
      </c>
      <c r="E46" s="38" t="s">
        <v>143</v>
      </c>
      <c r="F46" s="38" t="s">
        <v>143</v>
      </c>
    </row>
    <row r="47" spans="1:6" x14ac:dyDescent="0.3">
      <c r="A47" s="37" t="b">
        <v>1</v>
      </c>
      <c r="B47" s="38" t="str">
        <f t="shared" si="3"/>
        <v>업적 - 수호자 레벨 달성 Step.7</v>
      </c>
      <c r="C47" s="37">
        <f t="shared" si="4"/>
        <v>51317</v>
      </c>
      <c r="D47" s="38" t="s">
        <v>144</v>
      </c>
      <c r="E47" s="38" t="s">
        <v>144</v>
      </c>
      <c r="F47" s="38" t="s">
        <v>144</v>
      </c>
    </row>
    <row r="48" spans="1:6" x14ac:dyDescent="0.3">
      <c r="A48" s="37" t="b">
        <v>1</v>
      </c>
      <c r="B48" s="38" t="str">
        <f t="shared" si="3"/>
        <v>업적 - 수호자 레벨 달성 Step.8</v>
      </c>
      <c r="C48" s="37">
        <f t="shared" si="4"/>
        <v>51318</v>
      </c>
      <c r="D48" s="38" t="s">
        <v>145</v>
      </c>
      <c r="E48" s="38" t="s">
        <v>145</v>
      </c>
      <c r="F48" s="38" t="s">
        <v>145</v>
      </c>
    </row>
    <row r="49" spans="1:6" x14ac:dyDescent="0.3">
      <c r="A49" s="37" t="b">
        <v>1</v>
      </c>
      <c r="B49" s="38" t="str">
        <f t="shared" si="3"/>
        <v>업적 - 수호자 레벨 달성 Step.9</v>
      </c>
      <c r="C49" s="37">
        <f t="shared" si="4"/>
        <v>51319</v>
      </c>
      <c r="D49" s="38" t="s">
        <v>146</v>
      </c>
      <c r="E49" s="38" t="s">
        <v>146</v>
      </c>
      <c r="F49" s="38" t="s">
        <v>146</v>
      </c>
    </row>
    <row r="50" spans="1:6" x14ac:dyDescent="0.3">
      <c r="A50" s="37" t="b">
        <v>1</v>
      </c>
      <c r="B50" s="38" t="str">
        <f t="shared" si="3"/>
        <v>업적 - 수호자 레벨 달성 Step.10</v>
      </c>
      <c r="C50" s="37">
        <f t="shared" si="4"/>
        <v>51320</v>
      </c>
      <c r="D50" s="38" t="s">
        <v>147</v>
      </c>
      <c r="E50" s="38" t="s">
        <v>147</v>
      </c>
      <c r="F50" s="38" t="s">
        <v>147</v>
      </c>
    </row>
    <row r="51" spans="1:6" x14ac:dyDescent="0.3">
      <c r="A51" s="37" t="b">
        <v>1</v>
      </c>
      <c r="B51" s="38" t="str">
        <f t="shared" si="3"/>
        <v>업적 - 수호자 레벨 달성 Step.11</v>
      </c>
      <c r="C51" s="37">
        <f t="shared" si="4"/>
        <v>51321</v>
      </c>
      <c r="D51" s="38" t="s">
        <v>148</v>
      </c>
      <c r="E51" s="38" t="s">
        <v>148</v>
      </c>
      <c r="F51" s="38" t="s">
        <v>148</v>
      </c>
    </row>
    <row r="52" spans="1:6" x14ac:dyDescent="0.3">
      <c r="A52" s="37" t="b">
        <v>1</v>
      </c>
      <c r="B52" s="38" t="str">
        <f t="shared" si="3"/>
        <v>업적 - 수호자 레벨 달성 Step.12</v>
      </c>
      <c r="C52" s="37">
        <f t="shared" si="4"/>
        <v>51322</v>
      </c>
      <c r="D52" s="38" t="s">
        <v>149</v>
      </c>
      <c r="E52" s="38" t="s">
        <v>149</v>
      </c>
      <c r="F52" s="38" t="s">
        <v>149</v>
      </c>
    </row>
    <row r="53" spans="1:6" x14ac:dyDescent="0.3">
      <c r="A53" s="37" t="b">
        <v>1</v>
      </c>
      <c r="B53" s="38" t="str">
        <f t="shared" si="3"/>
        <v>업적 - 수호자 레벨 달성 Step.13</v>
      </c>
      <c r="C53" s="37">
        <f t="shared" si="4"/>
        <v>51323</v>
      </c>
      <c r="D53" s="38" t="s">
        <v>150</v>
      </c>
      <c r="E53" s="38" t="s">
        <v>150</v>
      </c>
      <c r="F53" s="38" t="s">
        <v>150</v>
      </c>
    </row>
    <row r="54" spans="1:6" x14ac:dyDescent="0.3">
      <c r="A54" s="37" t="b">
        <v>1</v>
      </c>
      <c r="B54" s="38" t="str">
        <f t="shared" si="3"/>
        <v>업적 - 수호자 레벨 달성 Step.14</v>
      </c>
      <c r="C54" s="37">
        <f t="shared" si="4"/>
        <v>51324</v>
      </c>
      <c r="D54" s="38" t="s">
        <v>151</v>
      </c>
      <c r="E54" s="38" t="s">
        <v>151</v>
      </c>
      <c r="F54" s="38" t="s">
        <v>151</v>
      </c>
    </row>
    <row r="55" spans="1:6" x14ac:dyDescent="0.3">
      <c r="A55" s="37" t="b">
        <v>1</v>
      </c>
      <c r="B55" s="38" t="str">
        <f t="shared" si="3"/>
        <v>업적 - 수호자 레벨 달성 Step.15</v>
      </c>
      <c r="C55" s="37">
        <f t="shared" si="4"/>
        <v>51325</v>
      </c>
      <c r="D55" s="38" t="s">
        <v>152</v>
      </c>
      <c r="E55" s="38" t="s">
        <v>152</v>
      </c>
      <c r="F55" s="38" t="s">
        <v>152</v>
      </c>
    </row>
    <row r="56" spans="1:6" x14ac:dyDescent="0.3">
      <c r="A56" s="37" t="b">
        <v>1</v>
      </c>
      <c r="B56" s="38" t="str">
        <f t="shared" si="3"/>
        <v>업적 - 수호자 레벨 달성 Step.16</v>
      </c>
      <c r="C56" s="37">
        <f t="shared" si="4"/>
        <v>51326</v>
      </c>
      <c r="D56" s="38" t="s">
        <v>153</v>
      </c>
      <c r="E56" s="38" t="s">
        <v>153</v>
      </c>
      <c r="F56" s="38" t="s">
        <v>153</v>
      </c>
    </row>
    <row r="57" spans="1:6" x14ac:dyDescent="0.3">
      <c r="A57" s="37" t="b">
        <v>1</v>
      </c>
      <c r="B57" s="38" t="str">
        <f t="shared" si="3"/>
        <v>업적 - 수호자 레벨 달성 Step.17</v>
      </c>
      <c r="C57" s="37">
        <f t="shared" si="4"/>
        <v>51327</v>
      </c>
      <c r="D57" s="38" t="s">
        <v>154</v>
      </c>
      <c r="E57" s="38" t="s">
        <v>154</v>
      </c>
      <c r="F57" s="38" t="s">
        <v>154</v>
      </c>
    </row>
    <row r="58" spans="1:6" x14ac:dyDescent="0.3">
      <c r="A58" s="37" t="b">
        <v>1</v>
      </c>
      <c r="B58" s="38" t="str">
        <f t="shared" si="3"/>
        <v>업적 - 수호자 레벨 달성 Step.18</v>
      </c>
      <c r="C58" s="37">
        <f t="shared" si="4"/>
        <v>51328</v>
      </c>
      <c r="D58" s="38" t="s">
        <v>155</v>
      </c>
      <c r="E58" s="38" t="s">
        <v>155</v>
      </c>
      <c r="F58" s="38" t="s">
        <v>155</v>
      </c>
    </row>
    <row r="59" spans="1:6" x14ac:dyDescent="0.3">
      <c r="A59" s="37" t="b">
        <v>1</v>
      </c>
      <c r="B59" s="38" t="str">
        <f t="shared" si="3"/>
        <v>업적 - 수호자 레벨 달성 Step.19</v>
      </c>
      <c r="C59" s="37">
        <f t="shared" si="4"/>
        <v>51329</v>
      </c>
      <c r="D59" s="38" t="s">
        <v>156</v>
      </c>
      <c r="E59" s="38" t="s">
        <v>156</v>
      </c>
      <c r="F59" s="38" t="s">
        <v>156</v>
      </c>
    </row>
    <row r="60" spans="1:6" x14ac:dyDescent="0.3">
      <c r="A60" s="37" t="b">
        <v>1</v>
      </c>
      <c r="B60" s="38" t="str">
        <f t="shared" si="3"/>
        <v>업적 - 수호자 레벨 달성 Step.20</v>
      </c>
      <c r="C60" s="37">
        <f t="shared" si="4"/>
        <v>51330</v>
      </c>
      <c r="D60" s="38" t="s">
        <v>157</v>
      </c>
      <c r="E60" s="38" t="s">
        <v>157</v>
      </c>
      <c r="F60" s="38" t="s">
        <v>157</v>
      </c>
    </row>
    <row r="61" spans="1:6" x14ac:dyDescent="0.3">
      <c r="A61" s="37" t="b">
        <v>1</v>
      </c>
      <c r="B61" s="38" t="str">
        <f t="shared" si="3"/>
        <v>업적 - 수호자 레벨 달성 Step.21</v>
      </c>
      <c r="C61" s="37">
        <f t="shared" si="4"/>
        <v>51331</v>
      </c>
      <c r="D61" s="38" t="s">
        <v>158</v>
      </c>
      <c r="E61" s="38" t="s">
        <v>158</v>
      </c>
      <c r="F61" s="38" t="s">
        <v>158</v>
      </c>
    </row>
    <row r="62" spans="1:6" x14ac:dyDescent="0.3">
      <c r="A62" s="37" t="b">
        <v>1</v>
      </c>
      <c r="B62" s="38" t="str">
        <f t="shared" si="3"/>
        <v>업적 - 수호자 레벨 달성 Step.22</v>
      </c>
      <c r="C62" s="37">
        <f t="shared" si="4"/>
        <v>51332</v>
      </c>
      <c r="D62" s="38" t="s">
        <v>159</v>
      </c>
      <c r="E62" s="38" t="s">
        <v>159</v>
      </c>
      <c r="F62" s="38" t="s">
        <v>159</v>
      </c>
    </row>
    <row r="63" spans="1:6" x14ac:dyDescent="0.3">
      <c r="A63" s="37" t="b">
        <v>1</v>
      </c>
      <c r="B63" s="38" t="str">
        <f t="shared" si="3"/>
        <v>업적 - 수호자 레벨 달성 Step.23</v>
      </c>
      <c r="C63" s="37">
        <f t="shared" si="4"/>
        <v>51333</v>
      </c>
      <c r="D63" s="38" t="s">
        <v>160</v>
      </c>
      <c r="E63" s="38" t="s">
        <v>160</v>
      </c>
      <c r="F63" s="38" t="s">
        <v>160</v>
      </c>
    </row>
    <row r="64" spans="1:6" x14ac:dyDescent="0.3">
      <c r="A64" s="37" t="b">
        <v>1</v>
      </c>
      <c r="B64" s="38" t="str">
        <f t="shared" si="3"/>
        <v>업적 - 수호자 레벨 달성 Step.24</v>
      </c>
      <c r="C64" s="37">
        <f t="shared" si="4"/>
        <v>51334</v>
      </c>
      <c r="D64" s="38" t="s">
        <v>161</v>
      </c>
      <c r="E64" s="38" t="s">
        <v>161</v>
      </c>
      <c r="F64" s="38" t="s">
        <v>161</v>
      </c>
    </row>
    <row r="65" spans="1:6" x14ac:dyDescent="0.3">
      <c r="A65" s="37" t="b">
        <v>1</v>
      </c>
      <c r="B65" s="38" t="str">
        <f t="shared" si="3"/>
        <v>업적 - 수호자 레벨 달성 Step.25</v>
      </c>
      <c r="C65" s="37">
        <f t="shared" si="4"/>
        <v>51335</v>
      </c>
      <c r="D65" s="38" t="s">
        <v>162</v>
      </c>
      <c r="E65" s="38" t="s">
        <v>162</v>
      </c>
      <c r="F65" s="38" t="s">
        <v>162</v>
      </c>
    </row>
    <row r="66" spans="1:6" x14ac:dyDescent="0.3">
      <c r="A66" s="37" t="b">
        <v>1</v>
      </c>
      <c r="B66" s="38" t="str">
        <f t="shared" si="3"/>
        <v>업적 - 수호자 레벨 달성 Step.26</v>
      </c>
      <c r="C66" s="37">
        <f t="shared" si="4"/>
        <v>51336</v>
      </c>
      <c r="D66" s="38" t="s">
        <v>163</v>
      </c>
      <c r="E66" s="38" t="s">
        <v>163</v>
      </c>
      <c r="F66" s="38" t="s">
        <v>163</v>
      </c>
    </row>
    <row r="67" spans="1:6" x14ac:dyDescent="0.3">
      <c r="A67" s="37" t="b">
        <v>1</v>
      </c>
      <c r="B67" s="38" t="str">
        <f t="shared" si="3"/>
        <v>업적 - 수호자 레벨 달성 Step.27</v>
      </c>
      <c r="C67" s="37">
        <f t="shared" si="4"/>
        <v>51337</v>
      </c>
      <c r="D67" s="38" t="s">
        <v>164</v>
      </c>
      <c r="E67" s="38" t="s">
        <v>164</v>
      </c>
      <c r="F67" s="38" t="s">
        <v>164</v>
      </c>
    </row>
    <row r="68" spans="1:6" x14ac:dyDescent="0.3">
      <c r="A68" s="37" t="b">
        <v>1</v>
      </c>
      <c r="B68" s="38" t="str">
        <f t="shared" si="3"/>
        <v>업적 - 수호자 레벨 달성 Step.28</v>
      </c>
      <c r="C68" s="37">
        <f t="shared" si="4"/>
        <v>51338</v>
      </c>
      <c r="D68" s="38" t="s">
        <v>165</v>
      </c>
      <c r="E68" s="38" t="s">
        <v>165</v>
      </c>
      <c r="F68" s="38" t="s">
        <v>165</v>
      </c>
    </row>
    <row r="69" spans="1:6" x14ac:dyDescent="0.3">
      <c r="A69" s="37" t="b">
        <v>1</v>
      </c>
      <c r="B69" s="38" t="str">
        <f t="shared" si="3"/>
        <v>업적 - 수호자 레벨 달성 Step.29</v>
      </c>
      <c r="C69" s="37">
        <f t="shared" si="4"/>
        <v>51339</v>
      </c>
      <c r="D69" s="38" t="s">
        <v>166</v>
      </c>
      <c r="E69" s="38" t="s">
        <v>166</v>
      </c>
      <c r="F69" s="38" t="s">
        <v>166</v>
      </c>
    </row>
    <row r="70" spans="1:6" x14ac:dyDescent="0.3">
      <c r="A70" s="37" t="b">
        <v>1</v>
      </c>
      <c r="B70" s="38" t="str">
        <f t="shared" si="3"/>
        <v>업적 - 수호자 레벨 달성 Step.30</v>
      </c>
      <c r="C70" s="37">
        <f t="shared" si="4"/>
        <v>51340</v>
      </c>
      <c r="D70" s="38" t="s">
        <v>167</v>
      </c>
      <c r="E70" s="38" t="s">
        <v>167</v>
      </c>
      <c r="F70" s="38" t="s">
        <v>167</v>
      </c>
    </row>
    <row r="71" spans="1:6" x14ac:dyDescent="0.3">
      <c r="A71" s="37" t="b">
        <v>1</v>
      </c>
      <c r="B71" s="38" t="str">
        <f t="shared" si="3"/>
        <v>업적 - 수호자 레벨 달성 Step.31</v>
      </c>
      <c r="C71" s="37">
        <f t="shared" si="4"/>
        <v>51341</v>
      </c>
      <c r="D71" s="38" t="s">
        <v>168</v>
      </c>
      <c r="E71" s="38" t="s">
        <v>168</v>
      </c>
      <c r="F71" s="38" t="s">
        <v>168</v>
      </c>
    </row>
    <row r="72" spans="1:6" x14ac:dyDescent="0.3">
      <c r="A72" s="37" t="b">
        <v>1</v>
      </c>
      <c r="B72" s="38" t="str">
        <f t="shared" si="3"/>
        <v>업적 - 수호자 레벨 달성 Step.32</v>
      </c>
      <c r="C72" s="37">
        <f t="shared" si="4"/>
        <v>51342</v>
      </c>
      <c r="D72" s="38" t="s">
        <v>169</v>
      </c>
      <c r="E72" s="38" t="s">
        <v>169</v>
      </c>
      <c r="F72" s="38" t="s">
        <v>169</v>
      </c>
    </row>
    <row r="73" spans="1:6" x14ac:dyDescent="0.3">
      <c r="A73" s="37" t="b">
        <v>1</v>
      </c>
      <c r="B73" s="38" t="str">
        <f t="shared" si="3"/>
        <v>업적 - 수호자 레벨 달성 Step.33</v>
      </c>
      <c r="C73" s="37">
        <f t="shared" si="4"/>
        <v>51343</v>
      </c>
      <c r="D73" s="38" t="s">
        <v>170</v>
      </c>
      <c r="E73" s="38" t="s">
        <v>170</v>
      </c>
      <c r="F73" s="38" t="s">
        <v>170</v>
      </c>
    </row>
    <row r="74" spans="1:6" x14ac:dyDescent="0.3">
      <c r="A74" s="37" t="b">
        <v>1</v>
      </c>
      <c r="B74" s="38" t="str">
        <f t="shared" si="3"/>
        <v>업적 - 수호자 레벨 달성 Step.34</v>
      </c>
      <c r="C74" s="37">
        <f t="shared" si="4"/>
        <v>51344</v>
      </c>
      <c r="D74" s="38" t="s">
        <v>171</v>
      </c>
      <c r="E74" s="38" t="s">
        <v>171</v>
      </c>
      <c r="F74" s="38" t="s">
        <v>171</v>
      </c>
    </row>
    <row r="75" spans="1:6" x14ac:dyDescent="0.3">
      <c r="A75" s="37" t="b">
        <v>1</v>
      </c>
      <c r="B75" s="38" t="str">
        <f t="shared" si="3"/>
        <v>업적 - 수호자 레벨 달성 Step.35</v>
      </c>
      <c r="C75" s="37">
        <f t="shared" si="4"/>
        <v>51345</v>
      </c>
      <c r="D75" s="38" t="s">
        <v>172</v>
      </c>
      <c r="E75" s="38" t="s">
        <v>172</v>
      </c>
      <c r="F75" s="38" t="s">
        <v>172</v>
      </c>
    </row>
    <row r="76" spans="1:6" x14ac:dyDescent="0.3">
      <c r="A76" s="37" t="b">
        <v>1</v>
      </c>
      <c r="B76" s="38" t="str">
        <f t="shared" si="3"/>
        <v>업적 - 수호자 레벨 달성 Step.36</v>
      </c>
      <c r="C76" s="37">
        <f t="shared" si="4"/>
        <v>51346</v>
      </c>
      <c r="D76" s="38" t="s">
        <v>173</v>
      </c>
      <c r="E76" s="38" t="s">
        <v>173</v>
      </c>
      <c r="F76" s="38" t="s">
        <v>173</v>
      </c>
    </row>
    <row r="77" spans="1:6" x14ac:dyDescent="0.3">
      <c r="A77" s="37" t="b">
        <v>1</v>
      </c>
      <c r="B77" s="38" t="str">
        <f t="shared" si="3"/>
        <v>업적 - 수호자 레벨 달성 Step.37</v>
      </c>
      <c r="C77" s="37">
        <f t="shared" si="4"/>
        <v>51347</v>
      </c>
      <c r="D77" s="38" t="s">
        <v>174</v>
      </c>
      <c r="E77" s="38" t="s">
        <v>174</v>
      </c>
      <c r="F77" s="38" t="s">
        <v>174</v>
      </c>
    </row>
    <row r="78" spans="1:6" x14ac:dyDescent="0.3">
      <c r="A78" s="37" t="b">
        <v>1</v>
      </c>
      <c r="B78" s="38" t="str">
        <f t="shared" si="3"/>
        <v>업적 - 수호자 레벨 달성 Step.38</v>
      </c>
      <c r="C78" s="37">
        <f t="shared" si="4"/>
        <v>51348</v>
      </c>
      <c r="D78" s="38" t="s">
        <v>175</v>
      </c>
      <c r="E78" s="38" t="s">
        <v>175</v>
      </c>
      <c r="F78" s="38" t="s">
        <v>175</v>
      </c>
    </row>
    <row r="79" spans="1:6" x14ac:dyDescent="0.3">
      <c r="A79" s="37" t="b">
        <v>1</v>
      </c>
      <c r="B79" s="38" t="str">
        <f t="shared" si="3"/>
        <v>업적 - 수호자 레벨 달성 Step.39</v>
      </c>
      <c r="C79" s="37">
        <f t="shared" si="4"/>
        <v>51349</v>
      </c>
      <c r="D79" s="38" t="s">
        <v>176</v>
      </c>
      <c r="E79" s="38" t="s">
        <v>176</v>
      </c>
      <c r="F79" s="38" t="s">
        <v>176</v>
      </c>
    </row>
    <row r="80" spans="1:6" x14ac:dyDescent="0.3">
      <c r="A80" s="37" t="b">
        <v>1</v>
      </c>
      <c r="B80" s="38" t="str">
        <f t="shared" si="3"/>
        <v>업적 - 수호자 레벨 달성 Step.40</v>
      </c>
      <c r="C80" s="37">
        <f t="shared" si="4"/>
        <v>51350</v>
      </c>
      <c r="D80" s="38" t="s">
        <v>177</v>
      </c>
      <c r="E80" s="38" t="s">
        <v>177</v>
      </c>
      <c r="F80" s="38" t="s">
        <v>177</v>
      </c>
    </row>
    <row r="81" spans="1:6" x14ac:dyDescent="0.3">
      <c r="A81" s="37" t="b">
        <v>1</v>
      </c>
      <c r="B81" s="38" t="str">
        <f t="shared" si="3"/>
        <v>업적 - 수호자 레벨 달성 Step.41</v>
      </c>
      <c r="C81" s="37">
        <f t="shared" si="4"/>
        <v>51351</v>
      </c>
      <c r="D81" s="38" t="s">
        <v>178</v>
      </c>
      <c r="E81" s="38" t="s">
        <v>178</v>
      </c>
      <c r="F81" s="38" t="s">
        <v>178</v>
      </c>
    </row>
    <row r="82" spans="1:6" x14ac:dyDescent="0.3">
      <c r="A82" s="37" t="b">
        <v>1</v>
      </c>
      <c r="B82" s="38" t="str">
        <f t="shared" si="3"/>
        <v>업적 - 수호자 레벨 달성 Step.42</v>
      </c>
      <c r="C82" s="37">
        <f t="shared" si="4"/>
        <v>51352</v>
      </c>
      <c r="D82" s="38" t="s">
        <v>179</v>
      </c>
      <c r="E82" s="38" t="s">
        <v>179</v>
      </c>
      <c r="F82" s="38" t="s">
        <v>179</v>
      </c>
    </row>
    <row r="83" spans="1:6" x14ac:dyDescent="0.3">
      <c r="A83" s="37" t="b">
        <v>1</v>
      </c>
      <c r="B83" s="38" t="str">
        <f t="shared" si="3"/>
        <v>업적 - 수호자 레벨 달성 Step.43</v>
      </c>
      <c r="C83" s="37">
        <f t="shared" si="4"/>
        <v>51353</v>
      </c>
      <c r="D83" s="38" t="s">
        <v>180</v>
      </c>
      <c r="E83" s="38" t="s">
        <v>180</v>
      </c>
      <c r="F83" s="38" t="s">
        <v>180</v>
      </c>
    </row>
    <row r="84" spans="1:6" x14ac:dyDescent="0.3">
      <c r="A84" s="37" t="b">
        <v>1</v>
      </c>
      <c r="B84" s="38" t="str">
        <f t="shared" si="3"/>
        <v>업적 - 수호자 레벨 달성 Step.44</v>
      </c>
      <c r="C84" s="37">
        <f t="shared" si="4"/>
        <v>51354</v>
      </c>
      <c r="D84" s="38" t="s">
        <v>181</v>
      </c>
      <c r="E84" s="38" t="s">
        <v>181</v>
      </c>
      <c r="F84" s="38" t="s">
        <v>181</v>
      </c>
    </row>
    <row r="85" spans="1:6" x14ac:dyDescent="0.3">
      <c r="A85" s="41" t="b">
        <v>1</v>
      </c>
      <c r="B85" s="42" t="str">
        <f t="shared" si="3"/>
        <v>업적 - 캐릭터 스킬 강화 Step.1</v>
      </c>
      <c r="C85" s="41">
        <f t="shared" si="4"/>
        <v>51355</v>
      </c>
      <c r="D85" s="42" t="s">
        <v>182</v>
      </c>
      <c r="E85" s="42" t="s">
        <v>182</v>
      </c>
      <c r="F85" s="42" t="s">
        <v>182</v>
      </c>
    </row>
    <row r="86" spans="1:6" x14ac:dyDescent="0.3">
      <c r="A86" s="41" t="b">
        <v>1</v>
      </c>
      <c r="B86" s="42" t="str">
        <f t="shared" si="3"/>
        <v>업적 - 캐릭터 스킬 강화 Step.2</v>
      </c>
      <c r="C86" s="41">
        <f t="shared" si="4"/>
        <v>51356</v>
      </c>
      <c r="D86" s="42" t="s">
        <v>183</v>
      </c>
      <c r="E86" s="42" t="s">
        <v>183</v>
      </c>
      <c r="F86" s="42" t="s">
        <v>183</v>
      </c>
    </row>
    <row r="87" spans="1:6" x14ac:dyDescent="0.3">
      <c r="A87" s="41" t="b">
        <v>1</v>
      </c>
      <c r="B87" s="42" t="str">
        <f t="shared" si="3"/>
        <v>업적 - 캐릭터 스킬 강화 Step.3</v>
      </c>
      <c r="C87" s="41">
        <f t="shared" si="4"/>
        <v>51357</v>
      </c>
      <c r="D87" s="42" t="s">
        <v>184</v>
      </c>
      <c r="E87" s="42" t="s">
        <v>184</v>
      </c>
      <c r="F87" s="42" t="s">
        <v>184</v>
      </c>
    </row>
    <row r="88" spans="1:6" x14ac:dyDescent="0.3">
      <c r="A88" s="41" t="b">
        <v>1</v>
      </c>
      <c r="B88" s="42" t="str">
        <f t="shared" si="3"/>
        <v>업적 - 캐릭터 스킬 강화 Step.4</v>
      </c>
      <c r="C88" s="41">
        <f t="shared" si="4"/>
        <v>51358</v>
      </c>
      <c r="D88" s="42" t="s">
        <v>185</v>
      </c>
      <c r="E88" s="42" t="s">
        <v>185</v>
      </c>
      <c r="F88" s="42" t="s">
        <v>185</v>
      </c>
    </row>
    <row r="89" spans="1:6" x14ac:dyDescent="0.3">
      <c r="A89" s="41" t="b">
        <v>1</v>
      </c>
      <c r="B89" s="42" t="str">
        <f t="shared" si="3"/>
        <v>업적 - 캐릭터 스킬 강화 Step.5</v>
      </c>
      <c r="C89" s="41">
        <f t="shared" si="4"/>
        <v>51359</v>
      </c>
      <c r="D89" s="42" t="s">
        <v>186</v>
      </c>
      <c r="E89" s="42" t="s">
        <v>186</v>
      </c>
      <c r="F89" s="42" t="s">
        <v>186</v>
      </c>
    </row>
    <row r="90" spans="1:6" x14ac:dyDescent="0.3">
      <c r="A90" s="41" t="b">
        <v>1</v>
      </c>
      <c r="B90" s="42" t="str">
        <f t="shared" si="3"/>
        <v>업적 - 캐릭터 스킬 강화 Step.6</v>
      </c>
      <c r="C90" s="41">
        <f t="shared" si="4"/>
        <v>51360</v>
      </c>
      <c r="D90" s="42" t="s">
        <v>187</v>
      </c>
      <c r="E90" s="42" t="s">
        <v>187</v>
      </c>
      <c r="F90" s="42" t="s">
        <v>187</v>
      </c>
    </row>
    <row r="91" spans="1:6" x14ac:dyDescent="0.3">
      <c r="A91" s="41" t="b">
        <v>1</v>
      </c>
      <c r="B91" s="42" t="str">
        <f t="shared" si="3"/>
        <v>업적 - 캐릭터 스킬 강화 Step.7</v>
      </c>
      <c r="C91" s="41">
        <f t="shared" si="4"/>
        <v>51361</v>
      </c>
      <c r="D91" s="42" t="s">
        <v>188</v>
      </c>
      <c r="E91" s="42" t="s">
        <v>188</v>
      </c>
      <c r="F91" s="42" t="s">
        <v>188</v>
      </c>
    </row>
    <row r="92" spans="1:6" x14ac:dyDescent="0.3">
      <c r="A92" s="41" t="b">
        <v>1</v>
      </c>
      <c r="B92" s="42" t="str">
        <f t="shared" si="3"/>
        <v>업적 - 캐릭터 스킬 강화 Step.8</v>
      </c>
      <c r="C92" s="41">
        <f t="shared" si="4"/>
        <v>51362</v>
      </c>
      <c r="D92" s="42" t="s">
        <v>189</v>
      </c>
      <c r="E92" s="42" t="s">
        <v>189</v>
      </c>
      <c r="F92" s="42" t="s">
        <v>189</v>
      </c>
    </row>
    <row r="93" spans="1:6" x14ac:dyDescent="0.3">
      <c r="A93" s="41" t="b">
        <v>1</v>
      </c>
      <c r="B93" s="42" t="str">
        <f t="shared" si="3"/>
        <v>업적 - 캐릭터 스킬 강화 Step.9</v>
      </c>
      <c r="C93" s="41">
        <f t="shared" si="4"/>
        <v>51363</v>
      </c>
      <c r="D93" s="42" t="s">
        <v>190</v>
      </c>
      <c r="E93" s="42" t="s">
        <v>190</v>
      </c>
      <c r="F93" s="42" t="s">
        <v>190</v>
      </c>
    </row>
    <row r="94" spans="1:6" x14ac:dyDescent="0.3">
      <c r="A94" s="41" t="b">
        <v>1</v>
      </c>
      <c r="B94" s="42" t="str">
        <f t="shared" si="3"/>
        <v>업적 - 캐릭터 스킬 강화 Step.10</v>
      </c>
      <c r="C94" s="41">
        <f t="shared" si="4"/>
        <v>51364</v>
      </c>
      <c r="D94" s="42" t="s">
        <v>191</v>
      </c>
      <c r="E94" s="42" t="s">
        <v>191</v>
      </c>
      <c r="F94" s="42" t="s">
        <v>191</v>
      </c>
    </row>
    <row r="95" spans="1:6" x14ac:dyDescent="0.3">
      <c r="A95" s="41" t="b">
        <v>1</v>
      </c>
      <c r="B95" s="42" t="str">
        <f t="shared" si="3"/>
        <v>업적 - 캐릭터 스킬 강화 Step.11</v>
      </c>
      <c r="C95" s="41">
        <f t="shared" si="4"/>
        <v>51365</v>
      </c>
      <c r="D95" s="42" t="s">
        <v>192</v>
      </c>
      <c r="E95" s="42" t="s">
        <v>192</v>
      </c>
      <c r="F95" s="42" t="s">
        <v>192</v>
      </c>
    </row>
    <row r="96" spans="1:6" x14ac:dyDescent="0.3">
      <c r="A96" s="41" t="b">
        <v>1</v>
      </c>
      <c r="B96" s="42" t="str">
        <f t="shared" ref="B96:B159" si="5">"업적 - " &amp;D96</f>
        <v>업적 - 캐릭터 스킬 강화 Step.12</v>
      </c>
      <c r="C96" s="41">
        <f t="shared" ref="C96:C159" si="6">C95+1</f>
        <v>51366</v>
      </c>
      <c r="D96" s="42" t="s">
        <v>193</v>
      </c>
      <c r="E96" s="42" t="s">
        <v>193</v>
      </c>
      <c r="F96" s="42" t="s">
        <v>193</v>
      </c>
    </row>
    <row r="97" spans="1:6" x14ac:dyDescent="0.3">
      <c r="A97" s="41" t="b">
        <v>1</v>
      </c>
      <c r="B97" s="42" t="str">
        <f t="shared" si="5"/>
        <v>업적 - 캐릭터 스킬 강화 Step.13</v>
      </c>
      <c r="C97" s="41">
        <f t="shared" si="6"/>
        <v>51367</v>
      </c>
      <c r="D97" s="42" t="s">
        <v>194</v>
      </c>
      <c r="E97" s="42" t="s">
        <v>194</v>
      </c>
      <c r="F97" s="42" t="s">
        <v>194</v>
      </c>
    </row>
    <row r="98" spans="1:6" x14ac:dyDescent="0.3">
      <c r="A98" s="41" t="b">
        <v>1</v>
      </c>
      <c r="B98" s="42" t="str">
        <f t="shared" si="5"/>
        <v>업적 - 캐릭터 스킬 강화 Step.14</v>
      </c>
      <c r="C98" s="41">
        <f t="shared" si="6"/>
        <v>51368</v>
      </c>
      <c r="D98" s="42" t="s">
        <v>195</v>
      </c>
      <c r="E98" s="42" t="s">
        <v>195</v>
      </c>
      <c r="F98" s="42" t="s">
        <v>195</v>
      </c>
    </row>
    <row r="99" spans="1:6" x14ac:dyDescent="0.3">
      <c r="A99" s="41" t="b">
        <v>1</v>
      </c>
      <c r="B99" s="42" t="str">
        <f t="shared" si="5"/>
        <v>업적 - 캐릭터 스킬 강화 Step.15</v>
      </c>
      <c r="C99" s="41">
        <f t="shared" si="6"/>
        <v>51369</v>
      </c>
      <c r="D99" s="42" t="s">
        <v>196</v>
      </c>
      <c r="E99" s="42" t="s">
        <v>196</v>
      </c>
      <c r="F99" s="42" t="s">
        <v>196</v>
      </c>
    </row>
    <row r="100" spans="1:6" x14ac:dyDescent="0.3">
      <c r="A100" s="41" t="b">
        <v>1</v>
      </c>
      <c r="B100" s="42" t="str">
        <f t="shared" si="5"/>
        <v>업적 - 캐릭터 스킬 강화 Step.16</v>
      </c>
      <c r="C100" s="41">
        <f t="shared" si="6"/>
        <v>51370</v>
      </c>
      <c r="D100" s="42" t="s">
        <v>197</v>
      </c>
      <c r="E100" s="42" t="s">
        <v>197</v>
      </c>
      <c r="F100" s="42" t="s">
        <v>197</v>
      </c>
    </row>
    <row r="101" spans="1:6" x14ac:dyDescent="0.3">
      <c r="A101" s="37" t="b">
        <v>1</v>
      </c>
      <c r="B101" s="38" t="str">
        <f t="shared" si="5"/>
        <v>업적 - 캐릭터 스킬 초기화 Step.1</v>
      </c>
      <c r="C101" s="37">
        <f t="shared" si="6"/>
        <v>51371</v>
      </c>
      <c r="D101" s="38" t="s">
        <v>198</v>
      </c>
      <c r="E101" s="38" t="s">
        <v>198</v>
      </c>
      <c r="F101" s="38" t="s">
        <v>198</v>
      </c>
    </row>
    <row r="102" spans="1:6" x14ac:dyDescent="0.3">
      <c r="A102" s="37" t="b">
        <v>1</v>
      </c>
      <c r="B102" s="38" t="str">
        <f t="shared" si="5"/>
        <v>업적 - 캐릭터 스킬 초기화 Step.2</v>
      </c>
      <c r="C102" s="37">
        <f t="shared" si="6"/>
        <v>51372</v>
      </c>
      <c r="D102" s="38" t="s">
        <v>199</v>
      </c>
      <c r="E102" s="38" t="s">
        <v>199</v>
      </c>
      <c r="F102" s="38" t="s">
        <v>199</v>
      </c>
    </row>
    <row r="103" spans="1:6" x14ac:dyDescent="0.3">
      <c r="A103" s="37" t="b">
        <v>1</v>
      </c>
      <c r="B103" s="38" t="str">
        <f t="shared" si="5"/>
        <v>업적 - 캐릭터 스킬 초기화 Step.3</v>
      </c>
      <c r="C103" s="37">
        <f t="shared" si="6"/>
        <v>51373</v>
      </c>
      <c r="D103" s="38" t="s">
        <v>200</v>
      </c>
      <c r="E103" s="38" t="s">
        <v>200</v>
      </c>
      <c r="F103" s="38" t="s">
        <v>200</v>
      </c>
    </row>
    <row r="104" spans="1:6" x14ac:dyDescent="0.3">
      <c r="A104" s="37" t="b">
        <v>1</v>
      </c>
      <c r="B104" s="38" t="str">
        <f t="shared" si="5"/>
        <v>업적 - 캐릭터 스킬 초기화 Step.4</v>
      </c>
      <c r="C104" s="37">
        <f t="shared" si="6"/>
        <v>51374</v>
      </c>
      <c r="D104" s="38" t="s">
        <v>201</v>
      </c>
      <c r="E104" s="38" t="s">
        <v>201</v>
      </c>
      <c r="F104" s="38" t="s">
        <v>201</v>
      </c>
    </row>
    <row r="105" spans="1:6" x14ac:dyDescent="0.3">
      <c r="A105" s="41" t="b">
        <v>1</v>
      </c>
      <c r="B105" s="42" t="str">
        <f t="shared" si="5"/>
        <v>업적 - 수호자 스킬 강화 Step.1</v>
      </c>
      <c r="C105" s="41">
        <f t="shared" si="6"/>
        <v>51375</v>
      </c>
      <c r="D105" s="42" t="s">
        <v>202</v>
      </c>
      <c r="E105" s="42" t="s">
        <v>202</v>
      </c>
      <c r="F105" s="42" t="s">
        <v>202</v>
      </c>
    </row>
    <row r="106" spans="1:6" x14ac:dyDescent="0.3">
      <c r="A106" s="41" t="b">
        <v>1</v>
      </c>
      <c r="B106" s="42" t="str">
        <f t="shared" si="5"/>
        <v>업적 - 수호자 스킬 강화 Step.2</v>
      </c>
      <c r="C106" s="41">
        <f t="shared" si="6"/>
        <v>51376</v>
      </c>
      <c r="D106" s="42" t="s">
        <v>203</v>
      </c>
      <c r="E106" s="42" t="s">
        <v>203</v>
      </c>
      <c r="F106" s="42" t="s">
        <v>203</v>
      </c>
    </row>
    <row r="107" spans="1:6" x14ac:dyDescent="0.3">
      <c r="A107" s="41" t="b">
        <v>1</v>
      </c>
      <c r="B107" s="42" t="str">
        <f t="shared" si="5"/>
        <v>업적 - 수호자 스킬 강화 Step.3</v>
      </c>
      <c r="C107" s="41">
        <f t="shared" si="6"/>
        <v>51377</v>
      </c>
      <c r="D107" s="42" t="s">
        <v>204</v>
      </c>
      <c r="E107" s="42" t="s">
        <v>204</v>
      </c>
      <c r="F107" s="42" t="s">
        <v>204</v>
      </c>
    </row>
    <row r="108" spans="1:6" x14ac:dyDescent="0.3">
      <c r="A108" s="41" t="b">
        <v>1</v>
      </c>
      <c r="B108" s="42" t="str">
        <f t="shared" si="5"/>
        <v>업적 - 수호자 스킬 강화 Step.4</v>
      </c>
      <c r="C108" s="41">
        <f t="shared" si="6"/>
        <v>51378</v>
      </c>
      <c r="D108" s="42" t="s">
        <v>205</v>
      </c>
      <c r="E108" s="42" t="s">
        <v>205</v>
      </c>
      <c r="F108" s="42" t="s">
        <v>205</v>
      </c>
    </row>
    <row r="109" spans="1:6" x14ac:dyDescent="0.3">
      <c r="A109" s="41" t="b">
        <v>1</v>
      </c>
      <c r="B109" s="42" t="str">
        <f t="shared" si="5"/>
        <v>업적 - 수호자 스킬 강화 Step.5</v>
      </c>
      <c r="C109" s="41">
        <f t="shared" si="6"/>
        <v>51379</v>
      </c>
      <c r="D109" s="42" t="s">
        <v>206</v>
      </c>
      <c r="E109" s="42" t="s">
        <v>206</v>
      </c>
      <c r="F109" s="42" t="s">
        <v>206</v>
      </c>
    </row>
    <row r="110" spans="1:6" x14ac:dyDescent="0.3">
      <c r="A110" s="41" t="b">
        <v>1</v>
      </c>
      <c r="B110" s="42" t="str">
        <f t="shared" si="5"/>
        <v>업적 - 수호자 스킬 강화 Step.6</v>
      </c>
      <c r="C110" s="41">
        <f t="shared" si="6"/>
        <v>51380</v>
      </c>
      <c r="D110" s="42" t="s">
        <v>207</v>
      </c>
      <c r="E110" s="42" t="s">
        <v>207</v>
      </c>
      <c r="F110" s="42" t="s">
        <v>207</v>
      </c>
    </row>
    <row r="111" spans="1:6" x14ac:dyDescent="0.3">
      <c r="A111" s="41" t="b">
        <v>1</v>
      </c>
      <c r="B111" s="42" t="str">
        <f t="shared" si="5"/>
        <v>업적 - 수호자 스킬 강화 Step.7</v>
      </c>
      <c r="C111" s="41">
        <f t="shared" si="6"/>
        <v>51381</v>
      </c>
      <c r="D111" s="42" t="s">
        <v>208</v>
      </c>
      <c r="E111" s="42" t="s">
        <v>208</v>
      </c>
      <c r="F111" s="42" t="s">
        <v>208</v>
      </c>
    </row>
    <row r="112" spans="1:6" x14ac:dyDescent="0.3">
      <c r="A112" s="41" t="b">
        <v>1</v>
      </c>
      <c r="B112" s="42" t="str">
        <f t="shared" si="5"/>
        <v>업적 - 수호자 스킬 강화 Step.8</v>
      </c>
      <c r="C112" s="41">
        <f t="shared" si="6"/>
        <v>51382</v>
      </c>
      <c r="D112" s="42" t="s">
        <v>209</v>
      </c>
      <c r="E112" s="42" t="s">
        <v>209</v>
      </c>
      <c r="F112" s="42" t="s">
        <v>209</v>
      </c>
    </row>
    <row r="113" spans="1:6" x14ac:dyDescent="0.3">
      <c r="A113" s="41" t="b">
        <v>1</v>
      </c>
      <c r="B113" s="42" t="str">
        <f t="shared" si="5"/>
        <v>업적 - 수호자 스킬 강화 Step.9</v>
      </c>
      <c r="C113" s="41">
        <f t="shared" si="6"/>
        <v>51383</v>
      </c>
      <c r="D113" s="42" t="s">
        <v>210</v>
      </c>
      <c r="E113" s="42" t="s">
        <v>210</v>
      </c>
      <c r="F113" s="42" t="s">
        <v>210</v>
      </c>
    </row>
    <row r="114" spans="1:6" x14ac:dyDescent="0.3">
      <c r="A114" s="41" t="b">
        <v>1</v>
      </c>
      <c r="B114" s="42" t="str">
        <f t="shared" si="5"/>
        <v>업적 - 수호자 스킬 강화 Step.10</v>
      </c>
      <c r="C114" s="41">
        <f t="shared" si="6"/>
        <v>51384</v>
      </c>
      <c r="D114" s="42" t="s">
        <v>211</v>
      </c>
      <c r="E114" s="42" t="s">
        <v>211</v>
      </c>
      <c r="F114" s="42" t="s">
        <v>211</v>
      </c>
    </row>
    <row r="115" spans="1:6" x14ac:dyDescent="0.3">
      <c r="A115" s="41" t="b">
        <v>1</v>
      </c>
      <c r="B115" s="42" t="str">
        <f t="shared" si="5"/>
        <v>업적 - 수호자 스킬 강화 Step.11</v>
      </c>
      <c r="C115" s="41">
        <f t="shared" si="6"/>
        <v>51385</v>
      </c>
      <c r="D115" s="42" t="s">
        <v>212</v>
      </c>
      <c r="E115" s="42" t="s">
        <v>212</v>
      </c>
      <c r="F115" s="42" t="s">
        <v>212</v>
      </c>
    </row>
    <row r="116" spans="1:6" x14ac:dyDescent="0.3">
      <c r="A116" s="41" t="b">
        <v>1</v>
      </c>
      <c r="B116" s="42" t="str">
        <f t="shared" si="5"/>
        <v>업적 - 수호자 스킬 강화 Step.12</v>
      </c>
      <c r="C116" s="41">
        <f t="shared" si="6"/>
        <v>51386</v>
      </c>
      <c r="D116" s="42" t="s">
        <v>213</v>
      </c>
      <c r="E116" s="42" t="s">
        <v>213</v>
      </c>
      <c r="F116" s="42" t="s">
        <v>213</v>
      </c>
    </row>
    <row r="117" spans="1:6" x14ac:dyDescent="0.3">
      <c r="A117" s="41" t="b">
        <v>1</v>
      </c>
      <c r="B117" s="42" t="str">
        <f t="shared" si="5"/>
        <v>업적 - 수호자 스킬 강화 Step.13</v>
      </c>
      <c r="C117" s="41">
        <f t="shared" si="6"/>
        <v>51387</v>
      </c>
      <c r="D117" s="42" t="s">
        <v>214</v>
      </c>
      <c r="E117" s="42" t="s">
        <v>214</v>
      </c>
      <c r="F117" s="42" t="s">
        <v>214</v>
      </c>
    </row>
    <row r="118" spans="1:6" x14ac:dyDescent="0.3">
      <c r="A118" s="41" t="b">
        <v>1</v>
      </c>
      <c r="B118" s="42" t="str">
        <f t="shared" si="5"/>
        <v>업적 - 수호자 스킬 강화 Step.14</v>
      </c>
      <c r="C118" s="41">
        <f t="shared" si="6"/>
        <v>51388</v>
      </c>
      <c r="D118" s="42" t="s">
        <v>215</v>
      </c>
      <c r="E118" s="42" t="s">
        <v>215</v>
      </c>
      <c r="F118" s="42" t="s">
        <v>215</v>
      </c>
    </row>
    <row r="119" spans="1:6" x14ac:dyDescent="0.3">
      <c r="A119" s="41" t="b">
        <v>1</v>
      </c>
      <c r="B119" s="42" t="str">
        <f t="shared" si="5"/>
        <v>업적 - 수호자 스킬 강화 Step.15</v>
      </c>
      <c r="C119" s="41">
        <f t="shared" si="6"/>
        <v>51389</v>
      </c>
      <c r="D119" s="42" t="s">
        <v>216</v>
      </c>
      <c r="E119" s="42" t="s">
        <v>216</v>
      </c>
      <c r="F119" s="42" t="s">
        <v>216</v>
      </c>
    </row>
    <row r="120" spans="1:6" x14ac:dyDescent="0.3">
      <c r="A120" s="41" t="b">
        <v>1</v>
      </c>
      <c r="B120" s="42" t="str">
        <f t="shared" si="5"/>
        <v>업적 - 수호자 스킬 강화 Step.16</v>
      </c>
      <c r="C120" s="41">
        <f t="shared" si="6"/>
        <v>51390</v>
      </c>
      <c r="D120" s="42" t="s">
        <v>217</v>
      </c>
      <c r="E120" s="42" t="s">
        <v>217</v>
      </c>
      <c r="F120" s="42" t="s">
        <v>217</v>
      </c>
    </row>
    <row r="121" spans="1:6" x14ac:dyDescent="0.3">
      <c r="A121" s="41" t="b">
        <v>1</v>
      </c>
      <c r="B121" s="42" t="str">
        <f t="shared" si="5"/>
        <v>업적 - 수호자 스킬 강화 Step.17</v>
      </c>
      <c r="C121" s="41">
        <f t="shared" si="6"/>
        <v>51391</v>
      </c>
      <c r="D121" s="42" t="s">
        <v>218</v>
      </c>
      <c r="E121" s="42" t="s">
        <v>218</v>
      </c>
      <c r="F121" s="42" t="s">
        <v>218</v>
      </c>
    </row>
    <row r="122" spans="1:6" x14ac:dyDescent="0.3">
      <c r="A122" s="41" t="b">
        <v>1</v>
      </c>
      <c r="B122" s="42" t="str">
        <f t="shared" si="5"/>
        <v>업적 - 수호자 스킬 강화 Step.18</v>
      </c>
      <c r="C122" s="41">
        <f t="shared" si="6"/>
        <v>51392</v>
      </c>
      <c r="D122" s="42" t="s">
        <v>219</v>
      </c>
      <c r="E122" s="42" t="s">
        <v>219</v>
      </c>
      <c r="F122" s="42" t="s">
        <v>219</v>
      </c>
    </row>
    <row r="123" spans="1:6" x14ac:dyDescent="0.3">
      <c r="A123" s="41" t="b">
        <v>1</v>
      </c>
      <c r="B123" s="42" t="str">
        <f t="shared" si="5"/>
        <v>업적 - 수호자 스킬 강화 Step.19</v>
      </c>
      <c r="C123" s="41">
        <f t="shared" si="6"/>
        <v>51393</v>
      </c>
      <c r="D123" s="42" t="s">
        <v>220</v>
      </c>
      <c r="E123" s="42" t="s">
        <v>220</v>
      </c>
      <c r="F123" s="42" t="s">
        <v>220</v>
      </c>
    </row>
    <row r="124" spans="1:6" x14ac:dyDescent="0.3">
      <c r="A124" s="41" t="b">
        <v>1</v>
      </c>
      <c r="B124" s="42" t="str">
        <f t="shared" si="5"/>
        <v>업적 - 수호자 스킬 강화 Step.20</v>
      </c>
      <c r="C124" s="41">
        <f t="shared" si="6"/>
        <v>51394</v>
      </c>
      <c r="D124" s="42" t="s">
        <v>221</v>
      </c>
      <c r="E124" s="42" t="s">
        <v>221</v>
      </c>
      <c r="F124" s="42" t="s">
        <v>221</v>
      </c>
    </row>
    <row r="125" spans="1:6" x14ac:dyDescent="0.3">
      <c r="A125" s="41" t="b">
        <v>1</v>
      </c>
      <c r="B125" s="42" t="str">
        <f t="shared" si="5"/>
        <v>업적 - 수호자 스킬 강화 Step.21</v>
      </c>
      <c r="C125" s="41">
        <f t="shared" si="6"/>
        <v>51395</v>
      </c>
      <c r="D125" s="42" t="s">
        <v>222</v>
      </c>
      <c r="E125" s="42" t="s">
        <v>222</v>
      </c>
      <c r="F125" s="42" t="s">
        <v>222</v>
      </c>
    </row>
    <row r="126" spans="1:6" x14ac:dyDescent="0.3">
      <c r="A126" s="41" t="b">
        <v>1</v>
      </c>
      <c r="B126" s="42" t="str">
        <f t="shared" si="5"/>
        <v>업적 - 수호자 스킬 강화 Step.22</v>
      </c>
      <c r="C126" s="41">
        <f t="shared" si="6"/>
        <v>51396</v>
      </c>
      <c r="D126" s="42" t="s">
        <v>223</v>
      </c>
      <c r="E126" s="42" t="s">
        <v>223</v>
      </c>
      <c r="F126" s="42" t="s">
        <v>223</v>
      </c>
    </row>
    <row r="127" spans="1:6" x14ac:dyDescent="0.3">
      <c r="A127" s="41" t="b">
        <v>1</v>
      </c>
      <c r="B127" s="42" t="str">
        <f t="shared" si="5"/>
        <v>업적 - 수호자 스킬 강화 Step.23</v>
      </c>
      <c r="C127" s="41">
        <f t="shared" si="6"/>
        <v>51397</v>
      </c>
      <c r="D127" s="42" t="s">
        <v>224</v>
      </c>
      <c r="E127" s="42" t="s">
        <v>224</v>
      </c>
      <c r="F127" s="42" t="s">
        <v>224</v>
      </c>
    </row>
    <row r="128" spans="1:6" x14ac:dyDescent="0.3">
      <c r="A128" s="41" t="b">
        <v>1</v>
      </c>
      <c r="B128" s="42" t="str">
        <f t="shared" si="5"/>
        <v>업적 - 수호자 스킬 강화 Step.24</v>
      </c>
      <c r="C128" s="41">
        <f t="shared" si="6"/>
        <v>51398</v>
      </c>
      <c r="D128" s="42" t="s">
        <v>225</v>
      </c>
      <c r="E128" s="42" t="s">
        <v>225</v>
      </c>
      <c r="F128" s="42" t="s">
        <v>225</v>
      </c>
    </row>
    <row r="129" spans="1:6" x14ac:dyDescent="0.3">
      <c r="A129" s="41" t="b">
        <v>1</v>
      </c>
      <c r="B129" s="42" t="str">
        <f t="shared" si="5"/>
        <v>업적 - 수호자 스킬 강화 Step.25</v>
      </c>
      <c r="C129" s="41">
        <f t="shared" si="6"/>
        <v>51399</v>
      </c>
      <c r="D129" s="42" t="s">
        <v>226</v>
      </c>
      <c r="E129" s="42" t="s">
        <v>226</v>
      </c>
      <c r="F129" s="42" t="s">
        <v>226</v>
      </c>
    </row>
    <row r="130" spans="1:6" x14ac:dyDescent="0.3">
      <c r="A130" s="41" t="b">
        <v>1</v>
      </c>
      <c r="B130" s="42" t="str">
        <f t="shared" si="5"/>
        <v>업적 - 수호자 스킬 강화 Step.26</v>
      </c>
      <c r="C130" s="41">
        <f t="shared" si="6"/>
        <v>51400</v>
      </c>
      <c r="D130" s="42" t="s">
        <v>227</v>
      </c>
      <c r="E130" s="42" t="s">
        <v>227</v>
      </c>
      <c r="F130" s="42" t="s">
        <v>227</v>
      </c>
    </row>
    <row r="131" spans="1:6" x14ac:dyDescent="0.3">
      <c r="A131" s="41" t="b">
        <v>1</v>
      </c>
      <c r="B131" s="42" t="str">
        <f t="shared" si="5"/>
        <v>업적 - 수호자 스킬 강화 Step.27</v>
      </c>
      <c r="C131" s="41">
        <f t="shared" si="6"/>
        <v>51401</v>
      </c>
      <c r="D131" s="42" t="s">
        <v>228</v>
      </c>
      <c r="E131" s="42" t="s">
        <v>228</v>
      </c>
      <c r="F131" s="42" t="s">
        <v>228</v>
      </c>
    </row>
    <row r="132" spans="1:6" x14ac:dyDescent="0.3">
      <c r="A132" s="41" t="b">
        <v>1</v>
      </c>
      <c r="B132" s="42" t="str">
        <f t="shared" si="5"/>
        <v>업적 - 수호자 스킬 강화 Step.28</v>
      </c>
      <c r="C132" s="41">
        <f t="shared" si="6"/>
        <v>51402</v>
      </c>
      <c r="D132" s="42" t="s">
        <v>229</v>
      </c>
      <c r="E132" s="42" t="s">
        <v>229</v>
      </c>
      <c r="F132" s="42" t="s">
        <v>229</v>
      </c>
    </row>
    <row r="133" spans="1:6" x14ac:dyDescent="0.3">
      <c r="A133" s="41" t="b">
        <v>1</v>
      </c>
      <c r="B133" s="42" t="str">
        <f t="shared" si="5"/>
        <v>업적 - 수호자 스킬 강화 Step.29</v>
      </c>
      <c r="C133" s="41">
        <f t="shared" si="6"/>
        <v>51403</v>
      </c>
      <c r="D133" s="42" t="s">
        <v>230</v>
      </c>
      <c r="E133" s="42" t="s">
        <v>230</v>
      </c>
      <c r="F133" s="42" t="s">
        <v>230</v>
      </c>
    </row>
    <row r="134" spans="1:6" x14ac:dyDescent="0.3">
      <c r="A134" s="41" t="b">
        <v>1</v>
      </c>
      <c r="B134" s="42" t="str">
        <f t="shared" si="5"/>
        <v>업적 - 수호자 스킬 강화 Step.30</v>
      </c>
      <c r="C134" s="41">
        <f t="shared" si="6"/>
        <v>51404</v>
      </c>
      <c r="D134" s="42" t="s">
        <v>231</v>
      </c>
      <c r="E134" s="42" t="s">
        <v>231</v>
      </c>
      <c r="F134" s="42" t="s">
        <v>231</v>
      </c>
    </row>
    <row r="135" spans="1:6" x14ac:dyDescent="0.3">
      <c r="A135" s="41" t="b">
        <v>1</v>
      </c>
      <c r="B135" s="42" t="str">
        <f t="shared" si="5"/>
        <v>업적 - 수호자 스킬 강화 Step.31</v>
      </c>
      <c r="C135" s="41">
        <f t="shared" si="6"/>
        <v>51405</v>
      </c>
      <c r="D135" s="42" t="s">
        <v>232</v>
      </c>
      <c r="E135" s="42" t="s">
        <v>232</v>
      </c>
      <c r="F135" s="42" t="s">
        <v>232</v>
      </c>
    </row>
    <row r="136" spans="1:6" x14ac:dyDescent="0.3">
      <c r="A136" s="41" t="b">
        <v>1</v>
      </c>
      <c r="B136" s="42" t="str">
        <f t="shared" si="5"/>
        <v>업적 - 수호자 스킬 강화 Step.32</v>
      </c>
      <c r="C136" s="41">
        <f t="shared" si="6"/>
        <v>51406</v>
      </c>
      <c r="D136" s="42" t="s">
        <v>233</v>
      </c>
      <c r="E136" s="42" t="s">
        <v>233</v>
      </c>
      <c r="F136" s="42" t="s">
        <v>233</v>
      </c>
    </row>
    <row r="137" spans="1:6" x14ac:dyDescent="0.3">
      <c r="A137" s="41" t="b">
        <v>1</v>
      </c>
      <c r="B137" s="42" t="str">
        <f t="shared" si="5"/>
        <v>업적 - 수호자 스킬 강화 Step.33</v>
      </c>
      <c r="C137" s="41">
        <f t="shared" si="6"/>
        <v>51407</v>
      </c>
      <c r="D137" s="42" t="s">
        <v>234</v>
      </c>
      <c r="E137" s="42" t="s">
        <v>234</v>
      </c>
      <c r="F137" s="42" t="s">
        <v>234</v>
      </c>
    </row>
    <row r="138" spans="1:6" x14ac:dyDescent="0.3">
      <c r="A138" s="41" t="b">
        <v>1</v>
      </c>
      <c r="B138" s="42" t="str">
        <f t="shared" si="5"/>
        <v>업적 - 수호자 스킬 강화 Step.34</v>
      </c>
      <c r="C138" s="41">
        <f t="shared" si="6"/>
        <v>51408</v>
      </c>
      <c r="D138" s="42" t="s">
        <v>235</v>
      </c>
      <c r="E138" s="42" t="s">
        <v>235</v>
      </c>
      <c r="F138" s="42" t="s">
        <v>235</v>
      </c>
    </row>
    <row r="139" spans="1:6" x14ac:dyDescent="0.3">
      <c r="A139" s="41" t="b">
        <v>1</v>
      </c>
      <c r="B139" s="42" t="str">
        <f t="shared" si="5"/>
        <v>업적 - 수호자 스킬 강화 Step.35</v>
      </c>
      <c r="C139" s="41">
        <f t="shared" si="6"/>
        <v>51409</v>
      </c>
      <c r="D139" s="42" t="s">
        <v>236</v>
      </c>
      <c r="E139" s="42" t="s">
        <v>236</v>
      </c>
      <c r="F139" s="42" t="s">
        <v>236</v>
      </c>
    </row>
    <row r="140" spans="1:6" x14ac:dyDescent="0.3">
      <c r="A140" s="41" t="b">
        <v>1</v>
      </c>
      <c r="B140" s="42" t="str">
        <f t="shared" si="5"/>
        <v>업적 - 수호자 스킬 강화 Step.36</v>
      </c>
      <c r="C140" s="41">
        <f t="shared" si="6"/>
        <v>51410</v>
      </c>
      <c r="D140" s="42" t="s">
        <v>237</v>
      </c>
      <c r="E140" s="42" t="s">
        <v>237</v>
      </c>
      <c r="F140" s="42" t="s">
        <v>237</v>
      </c>
    </row>
    <row r="141" spans="1:6" x14ac:dyDescent="0.3">
      <c r="A141" s="41" t="b">
        <v>1</v>
      </c>
      <c r="B141" s="42" t="str">
        <f t="shared" si="5"/>
        <v>업적 - 수호자 스킬 강화 Step.37</v>
      </c>
      <c r="C141" s="41">
        <f t="shared" si="6"/>
        <v>51411</v>
      </c>
      <c r="D141" s="42" t="s">
        <v>238</v>
      </c>
      <c r="E141" s="42" t="s">
        <v>238</v>
      </c>
      <c r="F141" s="42" t="s">
        <v>238</v>
      </c>
    </row>
    <row r="142" spans="1:6" x14ac:dyDescent="0.3">
      <c r="A142" s="41" t="b">
        <v>1</v>
      </c>
      <c r="B142" s="42" t="str">
        <f t="shared" si="5"/>
        <v>업적 - 수호자 스킬 강화 Step.38</v>
      </c>
      <c r="C142" s="41">
        <f t="shared" si="6"/>
        <v>51412</v>
      </c>
      <c r="D142" s="42" t="s">
        <v>239</v>
      </c>
      <c r="E142" s="42" t="s">
        <v>239</v>
      </c>
      <c r="F142" s="42" t="s">
        <v>239</v>
      </c>
    </row>
    <row r="143" spans="1:6" x14ac:dyDescent="0.3">
      <c r="A143" s="41" t="b">
        <v>1</v>
      </c>
      <c r="B143" s="42" t="str">
        <f t="shared" si="5"/>
        <v>업적 - 수호자 스킬 강화 Step.39</v>
      </c>
      <c r="C143" s="41">
        <f t="shared" si="6"/>
        <v>51413</v>
      </c>
      <c r="D143" s="42" t="s">
        <v>240</v>
      </c>
      <c r="E143" s="42" t="s">
        <v>240</v>
      </c>
      <c r="F143" s="42" t="s">
        <v>240</v>
      </c>
    </row>
    <row r="144" spans="1:6" x14ac:dyDescent="0.3">
      <c r="A144" s="41" t="b">
        <v>1</v>
      </c>
      <c r="B144" s="42" t="str">
        <f t="shared" si="5"/>
        <v>업적 - 수호자 스킬 강화 Step.40</v>
      </c>
      <c r="C144" s="41">
        <f t="shared" si="6"/>
        <v>51414</v>
      </c>
      <c r="D144" s="42" t="s">
        <v>241</v>
      </c>
      <c r="E144" s="42" t="s">
        <v>241</v>
      </c>
      <c r="F144" s="42" t="s">
        <v>241</v>
      </c>
    </row>
    <row r="145" spans="1:6" x14ac:dyDescent="0.3">
      <c r="A145" s="41" t="b">
        <v>1</v>
      </c>
      <c r="B145" s="42" t="str">
        <f t="shared" si="5"/>
        <v>업적 - 수호자 스킬 강화 Step.41</v>
      </c>
      <c r="C145" s="41">
        <f t="shared" si="6"/>
        <v>51415</v>
      </c>
      <c r="D145" s="42" t="s">
        <v>242</v>
      </c>
      <c r="E145" s="42" t="s">
        <v>242</v>
      </c>
      <c r="F145" s="42" t="s">
        <v>242</v>
      </c>
    </row>
    <row r="146" spans="1:6" x14ac:dyDescent="0.3">
      <c r="A146" s="41" t="b">
        <v>1</v>
      </c>
      <c r="B146" s="42" t="str">
        <f t="shared" si="5"/>
        <v>업적 - 수호자 스킬 강화 Step.42</v>
      </c>
      <c r="C146" s="41">
        <f t="shared" si="6"/>
        <v>51416</v>
      </c>
      <c r="D146" s="42" t="s">
        <v>243</v>
      </c>
      <c r="E146" s="42" t="s">
        <v>243</v>
      </c>
      <c r="F146" s="42" t="s">
        <v>243</v>
      </c>
    </row>
    <row r="147" spans="1:6" x14ac:dyDescent="0.3">
      <c r="A147" s="41" t="b">
        <v>1</v>
      </c>
      <c r="B147" s="42" t="str">
        <f t="shared" si="5"/>
        <v>업적 - 수호자 스킬 강화 Step.43</v>
      </c>
      <c r="C147" s="41">
        <f t="shared" si="6"/>
        <v>51417</v>
      </c>
      <c r="D147" s="42" t="s">
        <v>244</v>
      </c>
      <c r="E147" s="42" t="s">
        <v>244</v>
      </c>
      <c r="F147" s="42" t="s">
        <v>244</v>
      </c>
    </row>
    <row r="148" spans="1:6" x14ac:dyDescent="0.3">
      <c r="A148" s="41" t="b">
        <v>1</v>
      </c>
      <c r="B148" s="42" t="str">
        <f t="shared" si="5"/>
        <v>업적 - 수호자 스킬 강화 Step.44</v>
      </c>
      <c r="C148" s="41">
        <f t="shared" si="6"/>
        <v>51418</v>
      </c>
      <c r="D148" s="42" t="s">
        <v>245</v>
      </c>
      <c r="E148" s="42" t="s">
        <v>245</v>
      </c>
      <c r="F148" s="42" t="s">
        <v>245</v>
      </c>
    </row>
    <row r="149" spans="1:6" x14ac:dyDescent="0.3">
      <c r="A149" s="41" t="b">
        <v>1</v>
      </c>
      <c r="B149" s="42" t="str">
        <f t="shared" si="5"/>
        <v>업적 - 수호자 스킬 강화 Step.45</v>
      </c>
      <c r="C149" s="41">
        <f t="shared" si="6"/>
        <v>51419</v>
      </c>
      <c r="D149" s="42" t="s">
        <v>246</v>
      </c>
      <c r="E149" s="42" t="s">
        <v>246</v>
      </c>
      <c r="F149" s="42" t="s">
        <v>246</v>
      </c>
    </row>
    <row r="150" spans="1:6" x14ac:dyDescent="0.3">
      <c r="A150" s="41" t="b">
        <v>1</v>
      </c>
      <c r="B150" s="42" t="str">
        <f t="shared" si="5"/>
        <v>업적 - 수호자 스킬 강화 Step.46</v>
      </c>
      <c r="C150" s="41">
        <f t="shared" si="6"/>
        <v>51420</v>
      </c>
      <c r="D150" s="42" t="s">
        <v>247</v>
      </c>
      <c r="E150" s="42" t="s">
        <v>247</v>
      </c>
      <c r="F150" s="42" t="s">
        <v>247</v>
      </c>
    </row>
    <row r="151" spans="1:6" x14ac:dyDescent="0.3">
      <c r="A151" s="41" t="b">
        <v>1</v>
      </c>
      <c r="B151" s="42" t="str">
        <f t="shared" si="5"/>
        <v>업적 - 수호자 스킬 강화 Step.47</v>
      </c>
      <c r="C151" s="41">
        <f t="shared" si="6"/>
        <v>51421</v>
      </c>
      <c r="D151" s="42" t="s">
        <v>248</v>
      </c>
      <c r="E151" s="42" t="s">
        <v>248</v>
      </c>
      <c r="F151" s="42" t="s">
        <v>248</v>
      </c>
    </row>
    <row r="152" spans="1:6" x14ac:dyDescent="0.3">
      <c r="A152" s="41" t="b">
        <v>1</v>
      </c>
      <c r="B152" s="42" t="str">
        <f t="shared" si="5"/>
        <v>업적 - 수호자 스킬 강화 Step.48</v>
      </c>
      <c r="C152" s="41">
        <f t="shared" si="6"/>
        <v>51422</v>
      </c>
      <c r="D152" s="42" t="s">
        <v>249</v>
      </c>
      <c r="E152" s="42" t="s">
        <v>249</v>
      </c>
      <c r="F152" s="42" t="s">
        <v>249</v>
      </c>
    </row>
    <row r="153" spans="1:6" x14ac:dyDescent="0.3">
      <c r="A153" s="41" t="b">
        <v>1</v>
      </c>
      <c r="B153" s="42" t="str">
        <f t="shared" si="5"/>
        <v>업적 - 수호자 스킬 강화 Step.49</v>
      </c>
      <c r="C153" s="41">
        <f t="shared" si="6"/>
        <v>51423</v>
      </c>
      <c r="D153" s="42" t="s">
        <v>250</v>
      </c>
      <c r="E153" s="42" t="s">
        <v>250</v>
      </c>
      <c r="F153" s="42" t="s">
        <v>250</v>
      </c>
    </row>
    <row r="154" spans="1:6" x14ac:dyDescent="0.3">
      <c r="A154" s="41" t="b">
        <v>1</v>
      </c>
      <c r="B154" s="42" t="str">
        <f t="shared" si="5"/>
        <v>업적 - 수호자 스킬 강화 Step.50</v>
      </c>
      <c r="C154" s="41">
        <f t="shared" si="6"/>
        <v>51424</v>
      </c>
      <c r="D154" s="42" t="s">
        <v>251</v>
      </c>
      <c r="E154" s="42" t="s">
        <v>251</v>
      </c>
      <c r="F154" s="42" t="s">
        <v>251</v>
      </c>
    </row>
    <row r="155" spans="1:6" x14ac:dyDescent="0.3">
      <c r="A155" s="41" t="b">
        <v>1</v>
      </c>
      <c r="B155" s="42" t="str">
        <f t="shared" si="5"/>
        <v>업적 - 수호자 스킬 강화 Step.51</v>
      </c>
      <c r="C155" s="41">
        <f t="shared" si="6"/>
        <v>51425</v>
      </c>
      <c r="D155" s="42" t="s">
        <v>252</v>
      </c>
      <c r="E155" s="42" t="s">
        <v>252</v>
      </c>
      <c r="F155" s="42" t="s">
        <v>252</v>
      </c>
    </row>
    <row r="156" spans="1:6" x14ac:dyDescent="0.3">
      <c r="A156" s="41" t="b">
        <v>1</v>
      </c>
      <c r="B156" s="42" t="str">
        <f t="shared" si="5"/>
        <v>업적 - 수호자 스킬 강화 Step.52</v>
      </c>
      <c r="C156" s="41">
        <f t="shared" si="6"/>
        <v>51426</v>
      </c>
      <c r="D156" s="42" t="s">
        <v>253</v>
      </c>
      <c r="E156" s="42" t="s">
        <v>253</v>
      </c>
      <c r="F156" s="42" t="s">
        <v>253</v>
      </c>
    </row>
    <row r="157" spans="1:6" x14ac:dyDescent="0.3">
      <c r="A157" s="37" t="b">
        <v>1</v>
      </c>
      <c r="B157" s="38" t="str">
        <f t="shared" si="5"/>
        <v>업적 - 수호자 스킬 초기화 Step.1</v>
      </c>
      <c r="C157" s="37">
        <f t="shared" si="6"/>
        <v>51427</v>
      </c>
      <c r="D157" s="38" t="s">
        <v>254</v>
      </c>
      <c r="E157" s="38" t="s">
        <v>254</v>
      </c>
      <c r="F157" s="38" t="s">
        <v>254</v>
      </c>
    </row>
    <row r="158" spans="1:6" x14ac:dyDescent="0.3">
      <c r="A158" s="37" t="b">
        <v>1</v>
      </c>
      <c r="B158" s="38" t="str">
        <f t="shared" si="5"/>
        <v>업적 - 수호자 스킬 초기화 Step.2</v>
      </c>
      <c r="C158" s="37">
        <f t="shared" si="6"/>
        <v>51428</v>
      </c>
      <c r="D158" s="38" t="s">
        <v>255</v>
      </c>
      <c r="E158" s="38" t="s">
        <v>255</v>
      </c>
      <c r="F158" s="38" t="s">
        <v>255</v>
      </c>
    </row>
    <row r="159" spans="1:6" x14ac:dyDescent="0.3">
      <c r="A159" s="37" t="b">
        <v>1</v>
      </c>
      <c r="B159" s="38" t="str">
        <f t="shared" si="5"/>
        <v>업적 - 수호자 스킬 초기화 Step.3</v>
      </c>
      <c r="C159" s="37">
        <f t="shared" si="6"/>
        <v>51429</v>
      </c>
      <c r="D159" s="38" t="s">
        <v>256</v>
      </c>
      <c r="E159" s="38" t="s">
        <v>256</v>
      </c>
      <c r="F159" s="38" t="s">
        <v>256</v>
      </c>
    </row>
    <row r="160" spans="1:6" x14ac:dyDescent="0.3">
      <c r="A160" s="37" t="b">
        <v>1</v>
      </c>
      <c r="B160" s="38" t="str">
        <f t="shared" ref="B160:B223" si="7">"업적 - " &amp;D160</f>
        <v>업적 - 수호자 스킬 초기화 Step.4</v>
      </c>
      <c r="C160" s="37">
        <f t="shared" ref="C160:C223" si="8">C159+1</f>
        <v>51430</v>
      </c>
      <c r="D160" s="38" t="s">
        <v>257</v>
      </c>
      <c r="E160" s="38" t="s">
        <v>257</v>
      </c>
      <c r="F160" s="38" t="s">
        <v>257</v>
      </c>
    </row>
    <row r="161" spans="1:6" x14ac:dyDescent="0.3">
      <c r="A161" s="36" t="b">
        <v>1</v>
      </c>
      <c r="B161" s="35" t="str">
        <f t="shared" si="7"/>
        <v>업적 - 수호석 획득 Step.1</v>
      </c>
      <c r="C161" s="36">
        <f t="shared" si="8"/>
        <v>51431</v>
      </c>
      <c r="D161" s="35" t="s">
        <v>258</v>
      </c>
      <c r="E161" s="35" t="s">
        <v>258</v>
      </c>
      <c r="F161" s="35" t="s">
        <v>258</v>
      </c>
    </row>
    <row r="162" spans="1:6" x14ac:dyDescent="0.3">
      <c r="A162" s="36" t="b">
        <v>1</v>
      </c>
      <c r="B162" s="35" t="str">
        <f t="shared" si="7"/>
        <v>업적 - 수호석 획득 Step.2</v>
      </c>
      <c r="C162" s="36">
        <f t="shared" si="8"/>
        <v>51432</v>
      </c>
      <c r="D162" s="35" t="s">
        <v>259</v>
      </c>
      <c r="E162" s="35" t="s">
        <v>259</v>
      </c>
      <c r="F162" s="35" t="s">
        <v>259</v>
      </c>
    </row>
    <row r="163" spans="1:6" x14ac:dyDescent="0.3">
      <c r="A163" s="36" t="b">
        <v>1</v>
      </c>
      <c r="B163" s="35" t="str">
        <f t="shared" si="7"/>
        <v>업적 - 수호석 획득 Step.3</v>
      </c>
      <c r="C163" s="36">
        <f t="shared" si="8"/>
        <v>51433</v>
      </c>
      <c r="D163" s="35" t="s">
        <v>260</v>
      </c>
      <c r="E163" s="35" t="s">
        <v>260</v>
      </c>
      <c r="F163" s="35" t="s">
        <v>260</v>
      </c>
    </row>
    <row r="164" spans="1:6" x14ac:dyDescent="0.3">
      <c r="A164" s="36" t="b">
        <v>1</v>
      </c>
      <c r="B164" s="35" t="str">
        <f t="shared" si="7"/>
        <v>업적 - 수호석 획득 Step.4</v>
      </c>
      <c r="C164" s="36">
        <f t="shared" si="8"/>
        <v>51434</v>
      </c>
      <c r="D164" s="35" t="s">
        <v>261</v>
      </c>
      <c r="E164" s="35" t="s">
        <v>261</v>
      </c>
      <c r="F164" s="35" t="s">
        <v>261</v>
      </c>
    </row>
    <row r="165" spans="1:6" x14ac:dyDescent="0.3">
      <c r="A165" s="36" t="b">
        <v>1</v>
      </c>
      <c r="B165" s="35" t="str">
        <f t="shared" si="7"/>
        <v>업적 - 수호석 획득 Step.5</v>
      </c>
      <c r="C165" s="36">
        <f t="shared" si="8"/>
        <v>51435</v>
      </c>
      <c r="D165" s="35" t="s">
        <v>262</v>
      </c>
      <c r="E165" s="35" t="s">
        <v>262</v>
      </c>
      <c r="F165" s="35" t="s">
        <v>262</v>
      </c>
    </row>
    <row r="166" spans="1:6" x14ac:dyDescent="0.3">
      <c r="A166" s="36" t="b">
        <v>1</v>
      </c>
      <c r="B166" s="35" t="str">
        <f t="shared" si="7"/>
        <v>업적 - 수호석 획득 Step.6</v>
      </c>
      <c r="C166" s="36">
        <f t="shared" si="8"/>
        <v>51436</v>
      </c>
      <c r="D166" s="35" t="s">
        <v>263</v>
      </c>
      <c r="E166" s="35" t="s">
        <v>263</v>
      </c>
      <c r="F166" s="35" t="s">
        <v>263</v>
      </c>
    </row>
    <row r="167" spans="1:6" x14ac:dyDescent="0.3">
      <c r="A167" s="36" t="b">
        <v>1</v>
      </c>
      <c r="B167" s="35" t="str">
        <f t="shared" si="7"/>
        <v>업적 - 수호석 획득 Step.7</v>
      </c>
      <c r="C167" s="36">
        <f t="shared" si="8"/>
        <v>51437</v>
      </c>
      <c r="D167" s="35" t="s">
        <v>264</v>
      </c>
      <c r="E167" s="35" t="s">
        <v>264</v>
      </c>
      <c r="F167" s="35" t="s">
        <v>264</v>
      </c>
    </row>
    <row r="168" spans="1:6" x14ac:dyDescent="0.3">
      <c r="A168" s="37" t="b">
        <v>1</v>
      </c>
      <c r="B168" s="38" t="str">
        <f t="shared" si="7"/>
        <v>업적 - 수호석 업그레이드 달성 Step.1</v>
      </c>
      <c r="C168" s="37">
        <f t="shared" si="8"/>
        <v>51438</v>
      </c>
      <c r="D168" s="38" t="s">
        <v>265</v>
      </c>
      <c r="E168" s="38" t="s">
        <v>265</v>
      </c>
      <c r="F168" s="38" t="s">
        <v>265</v>
      </c>
    </row>
    <row r="169" spans="1:6" x14ac:dyDescent="0.3">
      <c r="A169" s="37" t="b">
        <v>1</v>
      </c>
      <c r="B169" s="38" t="str">
        <f t="shared" si="7"/>
        <v>업적 - 수호석 업그레이드 달성 Step.2</v>
      </c>
      <c r="C169" s="37">
        <f t="shared" si="8"/>
        <v>51439</v>
      </c>
      <c r="D169" s="38" t="s">
        <v>266</v>
      </c>
      <c r="E169" s="38" t="s">
        <v>266</v>
      </c>
      <c r="F169" s="38" t="s">
        <v>266</v>
      </c>
    </row>
    <row r="170" spans="1:6" x14ac:dyDescent="0.3">
      <c r="A170" s="37" t="b">
        <v>1</v>
      </c>
      <c r="B170" s="38" t="str">
        <f t="shared" si="7"/>
        <v>업적 - 수호석 업그레이드 달성 Step.3</v>
      </c>
      <c r="C170" s="37">
        <f t="shared" si="8"/>
        <v>51440</v>
      </c>
      <c r="D170" s="38" t="s">
        <v>267</v>
      </c>
      <c r="E170" s="38" t="s">
        <v>267</v>
      </c>
      <c r="F170" s="38" t="s">
        <v>267</v>
      </c>
    </row>
    <row r="171" spans="1:6" x14ac:dyDescent="0.3">
      <c r="A171" s="37" t="b">
        <v>1</v>
      </c>
      <c r="B171" s="38" t="str">
        <f t="shared" si="7"/>
        <v>업적 - 수호석 업그레이드 달성 Step.4</v>
      </c>
      <c r="C171" s="37">
        <f t="shared" si="8"/>
        <v>51441</v>
      </c>
      <c r="D171" s="38" t="s">
        <v>268</v>
      </c>
      <c r="E171" s="38" t="s">
        <v>268</v>
      </c>
      <c r="F171" s="38" t="s">
        <v>268</v>
      </c>
    </row>
    <row r="172" spans="1:6" x14ac:dyDescent="0.3">
      <c r="A172" s="37" t="b">
        <v>1</v>
      </c>
      <c r="B172" s="38" t="str">
        <f t="shared" si="7"/>
        <v>업적 - 수호석 업그레이드 달성 Step.5</v>
      </c>
      <c r="C172" s="37">
        <f t="shared" si="8"/>
        <v>51442</v>
      </c>
      <c r="D172" s="38" t="s">
        <v>269</v>
      </c>
      <c r="E172" s="38" t="s">
        <v>269</v>
      </c>
      <c r="F172" s="38" t="s">
        <v>269</v>
      </c>
    </row>
    <row r="173" spans="1:6" x14ac:dyDescent="0.3">
      <c r="A173" s="37" t="b">
        <v>1</v>
      </c>
      <c r="B173" s="38" t="str">
        <f t="shared" si="7"/>
        <v>업적 - 수호석 업그레이드 달성 Step.6</v>
      </c>
      <c r="C173" s="37">
        <f t="shared" si="8"/>
        <v>51443</v>
      </c>
      <c r="D173" s="38" t="s">
        <v>270</v>
      </c>
      <c r="E173" s="38" t="s">
        <v>270</v>
      </c>
      <c r="F173" s="38" t="s">
        <v>270</v>
      </c>
    </row>
    <row r="174" spans="1:6" x14ac:dyDescent="0.3">
      <c r="A174" s="37" t="b">
        <v>1</v>
      </c>
      <c r="B174" s="38" t="str">
        <f t="shared" si="7"/>
        <v>업적 - 수호석 업그레이드 달성 Step.7</v>
      </c>
      <c r="C174" s="37">
        <f t="shared" si="8"/>
        <v>51444</v>
      </c>
      <c r="D174" s="38" t="s">
        <v>271</v>
      </c>
      <c r="E174" s="38" t="s">
        <v>271</v>
      </c>
      <c r="F174" s="38" t="s">
        <v>271</v>
      </c>
    </row>
    <row r="175" spans="1:6" x14ac:dyDescent="0.3">
      <c r="A175" s="37" t="b">
        <v>1</v>
      </c>
      <c r="B175" s="38" t="str">
        <f t="shared" si="7"/>
        <v>업적 - 수호석 업그레이드 달성 Step.8</v>
      </c>
      <c r="C175" s="37">
        <f t="shared" si="8"/>
        <v>51445</v>
      </c>
      <c r="D175" s="38" t="s">
        <v>272</v>
      </c>
      <c r="E175" s="38" t="s">
        <v>272</v>
      </c>
      <c r="F175" s="38" t="s">
        <v>272</v>
      </c>
    </row>
    <row r="176" spans="1:6" x14ac:dyDescent="0.3">
      <c r="A176" s="37" t="b">
        <v>1</v>
      </c>
      <c r="B176" s="38" t="str">
        <f t="shared" si="7"/>
        <v>업적 - 수호석 업그레이드 달성 Step.9</v>
      </c>
      <c r="C176" s="37">
        <f t="shared" si="8"/>
        <v>51446</v>
      </c>
      <c r="D176" s="38" t="s">
        <v>273</v>
      </c>
      <c r="E176" s="38" t="s">
        <v>273</v>
      </c>
      <c r="F176" s="38" t="s">
        <v>273</v>
      </c>
    </row>
    <row r="177" spans="1:6" x14ac:dyDescent="0.3">
      <c r="A177" s="37" t="b">
        <v>1</v>
      </c>
      <c r="B177" s="38" t="str">
        <f t="shared" si="7"/>
        <v>업적 - 수호석 업그레이드 달성 Step.10</v>
      </c>
      <c r="C177" s="37">
        <f t="shared" si="8"/>
        <v>51447</v>
      </c>
      <c r="D177" s="38" t="s">
        <v>274</v>
      </c>
      <c r="E177" s="38" t="s">
        <v>274</v>
      </c>
      <c r="F177" s="38" t="s">
        <v>274</v>
      </c>
    </row>
    <row r="178" spans="1:6" x14ac:dyDescent="0.3">
      <c r="A178" s="37" t="b">
        <v>1</v>
      </c>
      <c r="B178" s="38" t="str">
        <f t="shared" si="7"/>
        <v>업적 - 수호석 업그레이드 달성 Step.11</v>
      </c>
      <c r="C178" s="37">
        <f t="shared" si="8"/>
        <v>51448</v>
      </c>
      <c r="D178" s="38" t="s">
        <v>275</v>
      </c>
      <c r="E178" s="38" t="s">
        <v>275</v>
      </c>
      <c r="F178" s="38" t="s">
        <v>275</v>
      </c>
    </row>
    <row r="179" spans="1:6" x14ac:dyDescent="0.3">
      <c r="A179" s="37" t="b">
        <v>1</v>
      </c>
      <c r="B179" s="38" t="str">
        <f t="shared" si="7"/>
        <v>업적 - 수호석 업그레이드 달성 Step.12</v>
      </c>
      <c r="C179" s="37">
        <f t="shared" si="8"/>
        <v>51449</v>
      </c>
      <c r="D179" s="38" t="s">
        <v>276</v>
      </c>
      <c r="E179" s="38" t="s">
        <v>276</v>
      </c>
      <c r="F179" s="38" t="s">
        <v>276</v>
      </c>
    </row>
    <row r="180" spans="1:6" x14ac:dyDescent="0.3">
      <c r="A180" s="37" t="b">
        <v>1</v>
      </c>
      <c r="B180" s="38" t="str">
        <f t="shared" si="7"/>
        <v>업적 - 수호석 업그레이드 달성 Step.13</v>
      </c>
      <c r="C180" s="37">
        <f t="shared" si="8"/>
        <v>51450</v>
      </c>
      <c r="D180" s="38" t="s">
        <v>277</v>
      </c>
      <c r="E180" s="38" t="s">
        <v>277</v>
      </c>
      <c r="F180" s="38" t="s">
        <v>277</v>
      </c>
    </row>
    <row r="181" spans="1:6" x14ac:dyDescent="0.3">
      <c r="A181" s="37" t="b">
        <v>1</v>
      </c>
      <c r="B181" s="38" t="str">
        <f t="shared" si="7"/>
        <v>업적 - 수호석 업그레이드 달성 Step.14</v>
      </c>
      <c r="C181" s="37">
        <f t="shared" si="8"/>
        <v>51451</v>
      </c>
      <c r="D181" s="38" t="s">
        <v>278</v>
      </c>
      <c r="E181" s="38" t="s">
        <v>278</v>
      </c>
      <c r="F181" s="38" t="s">
        <v>278</v>
      </c>
    </row>
    <row r="182" spans="1:6" x14ac:dyDescent="0.3">
      <c r="A182" s="37" t="b">
        <v>1</v>
      </c>
      <c r="B182" s="38" t="str">
        <f t="shared" si="7"/>
        <v>업적 - 수호석 업그레이드 달성 Step.15</v>
      </c>
      <c r="C182" s="37">
        <f t="shared" si="8"/>
        <v>51452</v>
      </c>
      <c r="D182" s="38" t="s">
        <v>279</v>
      </c>
      <c r="E182" s="38" t="s">
        <v>279</v>
      </c>
      <c r="F182" s="38" t="s">
        <v>279</v>
      </c>
    </row>
    <row r="183" spans="1:6" x14ac:dyDescent="0.3">
      <c r="A183" s="37" t="b">
        <v>1</v>
      </c>
      <c r="B183" s="38" t="str">
        <f t="shared" si="7"/>
        <v>업적 - 수호석 업그레이드 달성 Step.16</v>
      </c>
      <c r="C183" s="37">
        <f t="shared" si="8"/>
        <v>51453</v>
      </c>
      <c r="D183" s="38" t="s">
        <v>280</v>
      </c>
      <c r="E183" s="38" t="s">
        <v>280</v>
      </c>
      <c r="F183" s="38" t="s">
        <v>280</v>
      </c>
    </row>
    <row r="184" spans="1:6" x14ac:dyDescent="0.3">
      <c r="A184" s="37" t="b">
        <v>1</v>
      </c>
      <c r="B184" s="38" t="str">
        <f t="shared" si="7"/>
        <v>업적 - 수호석 업그레이드 달성 Step.17</v>
      </c>
      <c r="C184" s="37">
        <f t="shared" si="8"/>
        <v>51454</v>
      </c>
      <c r="D184" s="38" t="s">
        <v>281</v>
      </c>
      <c r="E184" s="38" t="s">
        <v>281</v>
      </c>
      <c r="F184" s="38" t="s">
        <v>281</v>
      </c>
    </row>
    <row r="185" spans="1:6" x14ac:dyDescent="0.3">
      <c r="A185" s="37" t="b">
        <v>1</v>
      </c>
      <c r="B185" s="38" t="str">
        <f t="shared" si="7"/>
        <v>업적 - 수호석 업그레이드 달성 Step.18</v>
      </c>
      <c r="C185" s="37">
        <f t="shared" si="8"/>
        <v>51455</v>
      </c>
      <c r="D185" s="38" t="s">
        <v>282</v>
      </c>
      <c r="E185" s="38" t="s">
        <v>282</v>
      </c>
      <c r="F185" s="38" t="s">
        <v>282</v>
      </c>
    </row>
    <row r="186" spans="1:6" x14ac:dyDescent="0.3">
      <c r="A186" s="37" t="b">
        <v>1</v>
      </c>
      <c r="B186" s="38" t="str">
        <f t="shared" si="7"/>
        <v>업적 - 수호석 업그레이드 달성 Step.19</v>
      </c>
      <c r="C186" s="37">
        <f t="shared" si="8"/>
        <v>51456</v>
      </c>
      <c r="D186" s="38" t="s">
        <v>283</v>
      </c>
      <c r="E186" s="38" t="s">
        <v>283</v>
      </c>
      <c r="F186" s="38" t="s">
        <v>283</v>
      </c>
    </row>
    <row r="187" spans="1:6" x14ac:dyDescent="0.3">
      <c r="A187" s="37" t="b">
        <v>1</v>
      </c>
      <c r="B187" s="38" t="str">
        <f t="shared" si="7"/>
        <v>업적 - 수호석 업그레이드 달성 Step.20</v>
      </c>
      <c r="C187" s="37">
        <f t="shared" si="8"/>
        <v>51457</v>
      </c>
      <c r="D187" s="38" t="s">
        <v>284</v>
      </c>
      <c r="E187" s="38" t="s">
        <v>284</v>
      </c>
      <c r="F187" s="38" t="s">
        <v>284</v>
      </c>
    </row>
    <row r="188" spans="1:6" x14ac:dyDescent="0.3">
      <c r="A188" s="37" t="b">
        <v>1</v>
      </c>
      <c r="B188" s="38" t="str">
        <f t="shared" si="7"/>
        <v>업적 - 수호석 업그레이드 달성 Step.21</v>
      </c>
      <c r="C188" s="37">
        <f t="shared" si="8"/>
        <v>51458</v>
      </c>
      <c r="D188" s="38" t="s">
        <v>285</v>
      </c>
      <c r="E188" s="38" t="s">
        <v>285</v>
      </c>
      <c r="F188" s="38" t="s">
        <v>285</v>
      </c>
    </row>
    <row r="189" spans="1:6" x14ac:dyDescent="0.3">
      <c r="A189" s="37" t="b">
        <v>1</v>
      </c>
      <c r="B189" s="38" t="str">
        <f t="shared" si="7"/>
        <v>업적 - 수호석 업그레이드 달성 Step.22</v>
      </c>
      <c r="C189" s="37">
        <f t="shared" si="8"/>
        <v>51459</v>
      </c>
      <c r="D189" s="38" t="s">
        <v>286</v>
      </c>
      <c r="E189" s="38" t="s">
        <v>286</v>
      </c>
      <c r="F189" s="38" t="s">
        <v>286</v>
      </c>
    </row>
    <row r="190" spans="1:6" x14ac:dyDescent="0.3">
      <c r="A190" s="41" t="b">
        <v>1</v>
      </c>
      <c r="B190" s="42" t="str">
        <f t="shared" si="7"/>
        <v>업적 - 균열던전 최초 완료 Step.1</v>
      </c>
      <c r="C190" s="41">
        <f t="shared" si="8"/>
        <v>51460</v>
      </c>
      <c r="D190" s="42" t="s">
        <v>595</v>
      </c>
      <c r="E190" s="42" t="s">
        <v>595</v>
      </c>
      <c r="F190" s="42" t="s">
        <v>595</v>
      </c>
    </row>
    <row r="191" spans="1:6" x14ac:dyDescent="0.3">
      <c r="A191" s="41" t="b">
        <v>1</v>
      </c>
      <c r="B191" s="42" t="str">
        <f t="shared" si="7"/>
        <v>업적 - 균열던전 최초 완료 Step.2</v>
      </c>
      <c r="C191" s="41">
        <f t="shared" si="8"/>
        <v>51461</v>
      </c>
      <c r="D191" s="42" t="s">
        <v>596</v>
      </c>
      <c r="E191" s="42" t="s">
        <v>596</v>
      </c>
      <c r="F191" s="42" t="s">
        <v>596</v>
      </c>
    </row>
    <row r="192" spans="1:6" x14ac:dyDescent="0.3">
      <c r="A192" s="41" t="b">
        <v>1</v>
      </c>
      <c r="B192" s="42" t="str">
        <f t="shared" si="7"/>
        <v>업적 - 균열던전 최초 완료 Step.3</v>
      </c>
      <c r="C192" s="41">
        <f t="shared" si="8"/>
        <v>51462</v>
      </c>
      <c r="D192" s="42" t="s">
        <v>597</v>
      </c>
      <c r="E192" s="42" t="s">
        <v>597</v>
      </c>
      <c r="F192" s="42" t="s">
        <v>597</v>
      </c>
    </row>
    <row r="193" spans="1:6" x14ac:dyDescent="0.3">
      <c r="A193" s="41" t="b">
        <v>1</v>
      </c>
      <c r="B193" s="42" t="str">
        <f t="shared" si="7"/>
        <v>업적 - 균열던전 최초 완료 Step.4</v>
      </c>
      <c r="C193" s="41">
        <f t="shared" si="8"/>
        <v>51463</v>
      </c>
      <c r="D193" s="42" t="s">
        <v>598</v>
      </c>
      <c r="E193" s="42" t="s">
        <v>598</v>
      </c>
      <c r="F193" s="42" t="s">
        <v>598</v>
      </c>
    </row>
    <row r="194" spans="1:6" x14ac:dyDescent="0.3">
      <c r="A194" s="41" t="b">
        <v>1</v>
      </c>
      <c r="B194" s="42" t="str">
        <f t="shared" si="7"/>
        <v>업적 - 균열던전 최초 완료 Step.5</v>
      </c>
      <c r="C194" s="41">
        <f t="shared" si="8"/>
        <v>51464</v>
      </c>
      <c r="D194" s="42" t="s">
        <v>599</v>
      </c>
      <c r="E194" s="42" t="s">
        <v>599</v>
      </c>
      <c r="F194" s="42" t="s">
        <v>599</v>
      </c>
    </row>
    <row r="195" spans="1:6" x14ac:dyDescent="0.3">
      <c r="A195" s="41" t="b">
        <v>1</v>
      </c>
      <c r="B195" s="42" t="str">
        <f t="shared" si="7"/>
        <v>업적 - 균열던전 최초 완료 Step.6</v>
      </c>
      <c r="C195" s="41">
        <f t="shared" si="8"/>
        <v>51465</v>
      </c>
      <c r="D195" s="42" t="s">
        <v>600</v>
      </c>
      <c r="E195" s="42" t="s">
        <v>600</v>
      </c>
      <c r="F195" s="42" t="s">
        <v>600</v>
      </c>
    </row>
    <row r="196" spans="1:6" x14ac:dyDescent="0.3">
      <c r="A196" s="41" t="b">
        <v>1</v>
      </c>
      <c r="B196" s="42" t="str">
        <f t="shared" si="7"/>
        <v>업적 - 균열던전 최초 완료 Step.7</v>
      </c>
      <c r="C196" s="41">
        <f t="shared" si="8"/>
        <v>51466</v>
      </c>
      <c r="D196" s="42" t="s">
        <v>601</v>
      </c>
      <c r="E196" s="42" t="s">
        <v>601</v>
      </c>
      <c r="F196" s="42" t="s">
        <v>601</v>
      </c>
    </row>
    <row r="197" spans="1:6" x14ac:dyDescent="0.3">
      <c r="A197" s="41" t="b">
        <v>1</v>
      </c>
      <c r="B197" s="42" t="str">
        <f t="shared" si="7"/>
        <v>업적 - 균열던전 최초 완료 Step.8</v>
      </c>
      <c r="C197" s="41">
        <f t="shared" si="8"/>
        <v>51467</v>
      </c>
      <c r="D197" s="42" t="s">
        <v>602</v>
      </c>
      <c r="E197" s="42" t="s">
        <v>602</v>
      </c>
      <c r="F197" s="42" t="s">
        <v>602</v>
      </c>
    </row>
    <row r="198" spans="1:6" x14ac:dyDescent="0.3">
      <c r="A198" s="41" t="b">
        <v>1</v>
      </c>
      <c r="B198" s="42" t="str">
        <f t="shared" si="7"/>
        <v>업적 - 균열던전 최초 완료 Step.9</v>
      </c>
      <c r="C198" s="41">
        <f t="shared" si="8"/>
        <v>51468</v>
      </c>
      <c r="D198" s="42" t="s">
        <v>603</v>
      </c>
      <c r="E198" s="42" t="s">
        <v>603</v>
      </c>
      <c r="F198" s="42" t="s">
        <v>603</v>
      </c>
    </row>
    <row r="199" spans="1:6" x14ac:dyDescent="0.3">
      <c r="A199" s="41" t="b">
        <v>1</v>
      </c>
      <c r="B199" s="42" t="str">
        <f t="shared" si="7"/>
        <v>업적 - 균열던전 최초 완료 Step.10</v>
      </c>
      <c r="C199" s="41">
        <f t="shared" si="8"/>
        <v>51469</v>
      </c>
      <c r="D199" s="42" t="s">
        <v>604</v>
      </c>
      <c r="E199" s="42" t="s">
        <v>604</v>
      </c>
      <c r="F199" s="42" t="s">
        <v>604</v>
      </c>
    </row>
    <row r="200" spans="1:6" x14ac:dyDescent="0.3">
      <c r="A200" s="41" t="b">
        <v>1</v>
      </c>
      <c r="B200" s="42" t="str">
        <f t="shared" si="7"/>
        <v>업적 - 균열던전 최초 완료 Step.11</v>
      </c>
      <c r="C200" s="41">
        <f t="shared" si="8"/>
        <v>51470</v>
      </c>
      <c r="D200" s="42" t="s">
        <v>605</v>
      </c>
      <c r="E200" s="42" t="s">
        <v>605</v>
      </c>
      <c r="F200" s="42" t="s">
        <v>605</v>
      </c>
    </row>
    <row r="201" spans="1:6" x14ac:dyDescent="0.3">
      <c r="A201" s="41" t="b">
        <v>1</v>
      </c>
      <c r="B201" s="42" t="str">
        <f t="shared" si="7"/>
        <v>업적 - 균열던전 최초 완료 Step.12</v>
      </c>
      <c r="C201" s="41">
        <f t="shared" si="8"/>
        <v>51471</v>
      </c>
      <c r="D201" s="42" t="s">
        <v>606</v>
      </c>
      <c r="E201" s="42" t="s">
        <v>606</v>
      </c>
      <c r="F201" s="42" t="s">
        <v>606</v>
      </c>
    </row>
    <row r="202" spans="1:6" x14ac:dyDescent="0.3">
      <c r="A202" s="41" t="b">
        <v>1</v>
      </c>
      <c r="B202" s="42" t="str">
        <f t="shared" si="7"/>
        <v>업적 - 균열던전 최초 완료 Step.13</v>
      </c>
      <c r="C202" s="41">
        <f t="shared" si="8"/>
        <v>51472</v>
      </c>
      <c r="D202" s="42" t="s">
        <v>607</v>
      </c>
      <c r="E202" s="42" t="s">
        <v>607</v>
      </c>
      <c r="F202" s="42" t="s">
        <v>607</v>
      </c>
    </row>
    <row r="203" spans="1:6" x14ac:dyDescent="0.3">
      <c r="A203" s="41" t="b">
        <v>1</v>
      </c>
      <c r="B203" s="42" t="str">
        <f t="shared" si="7"/>
        <v>업적 - 균열던전 최초 완료 Step.14</v>
      </c>
      <c r="C203" s="41">
        <f t="shared" si="8"/>
        <v>51473</v>
      </c>
      <c r="D203" s="42" t="s">
        <v>608</v>
      </c>
      <c r="E203" s="42" t="s">
        <v>608</v>
      </c>
      <c r="F203" s="42" t="s">
        <v>608</v>
      </c>
    </row>
    <row r="204" spans="1:6" x14ac:dyDescent="0.3">
      <c r="A204" s="41" t="b">
        <v>1</v>
      </c>
      <c r="B204" s="42" t="str">
        <f t="shared" si="7"/>
        <v>업적 - 균열던전 최초 완료 Step.15</v>
      </c>
      <c r="C204" s="41">
        <f t="shared" si="8"/>
        <v>51474</v>
      </c>
      <c r="D204" s="42" t="s">
        <v>609</v>
      </c>
      <c r="E204" s="42" t="s">
        <v>609</v>
      </c>
      <c r="F204" s="42" t="s">
        <v>609</v>
      </c>
    </row>
    <row r="205" spans="1:6" x14ac:dyDescent="0.3">
      <c r="A205" s="41" t="b">
        <v>1</v>
      </c>
      <c r="B205" s="42" t="str">
        <f t="shared" si="7"/>
        <v>업적 - 균열던전 최초 완료 Step.16</v>
      </c>
      <c r="C205" s="41">
        <f t="shared" si="8"/>
        <v>51475</v>
      </c>
      <c r="D205" s="42" t="s">
        <v>610</v>
      </c>
      <c r="E205" s="42" t="s">
        <v>610</v>
      </c>
      <c r="F205" s="42" t="s">
        <v>610</v>
      </c>
    </row>
    <row r="206" spans="1:6" x14ac:dyDescent="0.3">
      <c r="A206" s="41" t="b">
        <v>1</v>
      </c>
      <c r="B206" s="42" t="str">
        <f t="shared" si="7"/>
        <v>업적 - 균열던전 최초 완료 Step.17</v>
      </c>
      <c r="C206" s="41">
        <f t="shared" si="8"/>
        <v>51476</v>
      </c>
      <c r="D206" s="42" t="s">
        <v>611</v>
      </c>
      <c r="E206" s="42" t="s">
        <v>611</v>
      </c>
      <c r="F206" s="42" t="s">
        <v>611</v>
      </c>
    </row>
    <row r="207" spans="1:6" x14ac:dyDescent="0.3">
      <c r="A207" s="41" t="b">
        <v>1</v>
      </c>
      <c r="B207" s="42" t="str">
        <f t="shared" si="7"/>
        <v>업적 - 균열던전 최초 완료 Step.18</v>
      </c>
      <c r="C207" s="41">
        <f t="shared" si="8"/>
        <v>51477</v>
      </c>
      <c r="D207" s="42" t="s">
        <v>612</v>
      </c>
      <c r="E207" s="42" t="s">
        <v>612</v>
      </c>
      <c r="F207" s="42" t="s">
        <v>612</v>
      </c>
    </row>
    <row r="208" spans="1:6" x14ac:dyDescent="0.3">
      <c r="A208" s="41" t="b">
        <v>1</v>
      </c>
      <c r="B208" s="42" t="str">
        <f t="shared" si="7"/>
        <v>업적 - 균열던전 최초 완료 Step.19</v>
      </c>
      <c r="C208" s="41">
        <f t="shared" si="8"/>
        <v>51478</v>
      </c>
      <c r="D208" s="42" t="s">
        <v>613</v>
      </c>
      <c r="E208" s="42" t="s">
        <v>613</v>
      </c>
      <c r="F208" s="42" t="s">
        <v>613</v>
      </c>
    </row>
    <row r="209" spans="1:6" x14ac:dyDescent="0.3">
      <c r="A209" s="41" t="b">
        <v>1</v>
      </c>
      <c r="B209" s="42" t="str">
        <f t="shared" si="7"/>
        <v>업적 - 균열던전 최초 완료 Step.20</v>
      </c>
      <c r="C209" s="41">
        <f t="shared" si="8"/>
        <v>51479</v>
      </c>
      <c r="D209" s="42" t="s">
        <v>614</v>
      </c>
      <c r="E209" s="42" t="s">
        <v>614</v>
      </c>
      <c r="F209" s="42" t="s">
        <v>614</v>
      </c>
    </row>
    <row r="210" spans="1:6" x14ac:dyDescent="0.3">
      <c r="A210" s="41" t="b">
        <v>1</v>
      </c>
      <c r="B210" s="42" t="str">
        <f t="shared" si="7"/>
        <v>업적 - 균열던전 최초 완료 Step.21</v>
      </c>
      <c r="C210" s="41">
        <f t="shared" si="8"/>
        <v>51480</v>
      </c>
      <c r="D210" s="42" t="s">
        <v>615</v>
      </c>
      <c r="E210" s="42" t="s">
        <v>615</v>
      </c>
      <c r="F210" s="42" t="s">
        <v>615</v>
      </c>
    </row>
    <row r="211" spans="1:6" x14ac:dyDescent="0.3">
      <c r="A211" s="41" t="b">
        <v>1</v>
      </c>
      <c r="B211" s="42" t="str">
        <f t="shared" si="7"/>
        <v>업적 - 균열던전 최초 완료 Step.22</v>
      </c>
      <c r="C211" s="41">
        <f t="shared" si="8"/>
        <v>51481</v>
      </c>
      <c r="D211" s="42" t="s">
        <v>616</v>
      </c>
      <c r="E211" s="42" t="s">
        <v>616</v>
      </c>
      <c r="F211" s="42" t="s">
        <v>616</v>
      </c>
    </row>
    <row r="212" spans="1:6" x14ac:dyDescent="0.3">
      <c r="A212" s="41" t="b">
        <v>1</v>
      </c>
      <c r="B212" s="42" t="str">
        <f t="shared" si="7"/>
        <v>업적 - 균열던전 최초 완료 Step.23</v>
      </c>
      <c r="C212" s="41">
        <f t="shared" si="8"/>
        <v>51482</v>
      </c>
      <c r="D212" s="42" t="s">
        <v>617</v>
      </c>
      <c r="E212" s="42" t="s">
        <v>617</v>
      </c>
      <c r="F212" s="42" t="s">
        <v>617</v>
      </c>
    </row>
    <row r="213" spans="1:6" x14ac:dyDescent="0.3">
      <c r="A213" s="41" t="b">
        <v>1</v>
      </c>
      <c r="B213" s="42" t="str">
        <f t="shared" si="7"/>
        <v>업적 - 균열던전 최초 완료 Step.24</v>
      </c>
      <c r="C213" s="41">
        <f t="shared" si="8"/>
        <v>51483</v>
      </c>
      <c r="D213" s="42" t="s">
        <v>618</v>
      </c>
      <c r="E213" s="42" t="s">
        <v>618</v>
      </c>
      <c r="F213" s="42" t="s">
        <v>618</v>
      </c>
    </row>
    <row r="214" spans="1:6" x14ac:dyDescent="0.3">
      <c r="A214" s="41" t="b">
        <v>1</v>
      </c>
      <c r="B214" s="42" t="str">
        <f t="shared" si="7"/>
        <v>업적 - 균열던전 최초 완료 Step.25</v>
      </c>
      <c r="C214" s="41">
        <f t="shared" si="8"/>
        <v>51484</v>
      </c>
      <c r="D214" s="42" t="s">
        <v>619</v>
      </c>
      <c r="E214" s="42" t="s">
        <v>619</v>
      </c>
      <c r="F214" s="42" t="s">
        <v>619</v>
      </c>
    </row>
    <row r="215" spans="1:6" x14ac:dyDescent="0.3">
      <c r="A215" s="41" t="b">
        <v>1</v>
      </c>
      <c r="B215" s="42" t="str">
        <f t="shared" si="7"/>
        <v>업적 - 균열던전 최초 완료 Step.26</v>
      </c>
      <c r="C215" s="41">
        <f t="shared" si="8"/>
        <v>51485</v>
      </c>
      <c r="D215" s="42" t="s">
        <v>620</v>
      </c>
      <c r="E215" s="42" t="s">
        <v>620</v>
      </c>
      <c r="F215" s="42" t="s">
        <v>620</v>
      </c>
    </row>
    <row r="216" spans="1:6" x14ac:dyDescent="0.3">
      <c r="A216" s="41" t="b">
        <v>1</v>
      </c>
      <c r="B216" s="42" t="str">
        <f t="shared" si="7"/>
        <v>업적 - 균열던전 최초 완료 Step.27</v>
      </c>
      <c r="C216" s="41">
        <f t="shared" si="8"/>
        <v>51486</v>
      </c>
      <c r="D216" s="42" t="s">
        <v>621</v>
      </c>
      <c r="E216" s="42" t="s">
        <v>621</v>
      </c>
      <c r="F216" s="42" t="s">
        <v>621</v>
      </c>
    </row>
    <row r="217" spans="1:6" x14ac:dyDescent="0.3">
      <c r="A217" s="41" t="b">
        <v>1</v>
      </c>
      <c r="B217" s="42" t="str">
        <f t="shared" si="7"/>
        <v>업적 - 균열던전 최초 완료 Step.28</v>
      </c>
      <c r="C217" s="41">
        <f t="shared" si="8"/>
        <v>51487</v>
      </c>
      <c r="D217" s="42" t="s">
        <v>622</v>
      </c>
      <c r="E217" s="42" t="s">
        <v>622</v>
      </c>
      <c r="F217" s="42" t="s">
        <v>622</v>
      </c>
    </row>
    <row r="218" spans="1:6" x14ac:dyDescent="0.3">
      <c r="A218" s="41" t="b">
        <v>1</v>
      </c>
      <c r="B218" s="42" t="str">
        <f t="shared" si="7"/>
        <v>업적 - 균열던전 최초 완료 Step.29</v>
      </c>
      <c r="C218" s="41">
        <f t="shared" si="8"/>
        <v>51488</v>
      </c>
      <c r="D218" s="42" t="s">
        <v>623</v>
      </c>
      <c r="E218" s="42" t="s">
        <v>623</v>
      </c>
      <c r="F218" s="42" t="s">
        <v>623</v>
      </c>
    </row>
    <row r="219" spans="1:6" x14ac:dyDescent="0.3">
      <c r="A219" s="41" t="b">
        <v>1</v>
      </c>
      <c r="B219" s="42" t="str">
        <f t="shared" si="7"/>
        <v>업적 - 균열던전 최초 완료 Step.30</v>
      </c>
      <c r="C219" s="41">
        <f t="shared" si="8"/>
        <v>51489</v>
      </c>
      <c r="D219" s="42" t="s">
        <v>624</v>
      </c>
      <c r="E219" s="42" t="s">
        <v>624</v>
      </c>
      <c r="F219" s="42" t="s">
        <v>624</v>
      </c>
    </row>
    <row r="220" spans="1:6" x14ac:dyDescent="0.3">
      <c r="A220" s="41" t="b">
        <v>1</v>
      </c>
      <c r="B220" s="42" t="str">
        <f t="shared" si="7"/>
        <v>업적 - 균열던전 최초 완료 Step.31</v>
      </c>
      <c r="C220" s="41">
        <f t="shared" si="8"/>
        <v>51490</v>
      </c>
      <c r="D220" s="42" t="s">
        <v>625</v>
      </c>
      <c r="E220" s="42" t="s">
        <v>625</v>
      </c>
      <c r="F220" s="42" t="s">
        <v>625</v>
      </c>
    </row>
    <row r="221" spans="1:6" x14ac:dyDescent="0.3">
      <c r="A221" s="41" t="b">
        <v>1</v>
      </c>
      <c r="B221" s="42" t="str">
        <f t="shared" si="7"/>
        <v>업적 - 균열던전 최초 완료 Step.32</v>
      </c>
      <c r="C221" s="41">
        <f t="shared" si="8"/>
        <v>51491</v>
      </c>
      <c r="D221" s="42" t="s">
        <v>626</v>
      </c>
      <c r="E221" s="42" t="s">
        <v>626</v>
      </c>
      <c r="F221" s="42" t="s">
        <v>626</v>
      </c>
    </row>
    <row r="222" spans="1:6" x14ac:dyDescent="0.3">
      <c r="A222" s="41" t="b">
        <v>1</v>
      </c>
      <c r="B222" s="42" t="str">
        <f t="shared" si="7"/>
        <v>업적 - 균열던전 최초 완료 Step.33</v>
      </c>
      <c r="C222" s="41">
        <f t="shared" si="8"/>
        <v>51492</v>
      </c>
      <c r="D222" s="42" t="s">
        <v>627</v>
      </c>
      <c r="E222" s="42" t="s">
        <v>627</v>
      </c>
      <c r="F222" s="42" t="s">
        <v>627</v>
      </c>
    </row>
    <row r="223" spans="1:6" x14ac:dyDescent="0.3">
      <c r="A223" s="41" t="b">
        <v>1</v>
      </c>
      <c r="B223" s="42" t="str">
        <f t="shared" si="7"/>
        <v>업적 - 균열던전 최초 완료 Step.34</v>
      </c>
      <c r="C223" s="41">
        <f t="shared" si="8"/>
        <v>51493</v>
      </c>
      <c r="D223" s="42" t="s">
        <v>628</v>
      </c>
      <c r="E223" s="42" t="s">
        <v>628</v>
      </c>
      <c r="F223" s="42" t="s">
        <v>628</v>
      </c>
    </row>
    <row r="224" spans="1:6" x14ac:dyDescent="0.3">
      <c r="A224" s="41" t="b">
        <v>1</v>
      </c>
      <c r="B224" s="42" t="str">
        <f t="shared" ref="B224:B287" si="9">"업적 - " &amp;D224</f>
        <v>업적 - 균열던전 최초 완료 Step.35</v>
      </c>
      <c r="C224" s="41">
        <f t="shared" ref="C224:C287" si="10">C223+1</f>
        <v>51494</v>
      </c>
      <c r="D224" s="42" t="s">
        <v>629</v>
      </c>
      <c r="E224" s="42" t="s">
        <v>629</v>
      </c>
      <c r="F224" s="42" t="s">
        <v>629</v>
      </c>
    </row>
    <row r="225" spans="1:6" x14ac:dyDescent="0.3">
      <c r="A225" s="41" t="b">
        <v>1</v>
      </c>
      <c r="B225" s="42" t="str">
        <f t="shared" si="9"/>
        <v>업적 - 균열던전 최초 완료 Step.36</v>
      </c>
      <c r="C225" s="41">
        <f t="shared" si="10"/>
        <v>51495</v>
      </c>
      <c r="D225" s="42" t="s">
        <v>630</v>
      </c>
      <c r="E225" s="42" t="s">
        <v>630</v>
      </c>
      <c r="F225" s="42" t="s">
        <v>630</v>
      </c>
    </row>
    <row r="226" spans="1:6" x14ac:dyDescent="0.3">
      <c r="A226" s="41" t="b">
        <v>1</v>
      </c>
      <c r="B226" s="42" t="str">
        <f t="shared" si="9"/>
        <v>업적 - 균열던전 최초 완료 Step.37</v>
      </c>
      <c r="C226" s="41">
        <f t="shared" si="10"/>
        <v>51496</v>
      </c>
      <c r="D226" s="42" t="s">
        <v>631</v>
      </c>
      <c r="E226" s="42" t="s">
        <v>631</v>
      </c>
      <c r="F226" s="42" t="s">
        <v>631</v>
      </c>
    </row>
    <row r="227" spans="1:6" x14ac:dyDescent="0.3">
      <c r="A227" s="41" t="b">
        <v>1</v>
      </c>
      <c r="B227" s="42" t="str">
        <f t="shared" si="9"/>
        <v>업적 - 균열던전 최초 완료 Step.38</v>
      </c>
      <c r="C227" s="41">
        <f t="shared" si="10"/>
        <v>51497</v>
      </c>
      <c r="D227" s="42" t="s">
        <v>632</v>
      </c>
      <c r="E227" s="42" t="s">
        <v>632</v>
      </c>
      <c r="F227" s="42" t="s">
        <v>632</v>
      </c>
    </row>
    <row r="228" spans="1:6" x14ac:dyDescent="0.3">
      <c r="A228" s="41" t="b">
        <v>1</v>
      </c>
      <c r="B228" s="42" t="str">
        <f t="shared" si="9"/>
        <v>업적 - 균열던전 최초 완료 Step.39</v>
      </c>
      <c r="C228" s="41">
        <f t="shared" si="10"/>
        <v>51498</v>
      </c>
      <c r="D228" s="42" t="s">
        <v>633</v>
      </c>
      <c r="E228" s="42" t="s">
        <v>633</v>
      </c>
      <c r="F228" s="42" t="s">
        <v>633</v>
      </c>
    </row>
    <row r="229" spans="1:6" x14ac:dyDescent="0.3">
      <c r="A229" s="41" t="b">
        <v>1</v>
      </c>
      <c r="B229" s="42" t="str">
        <f t="shared" si="9"/>
        <v>업적 - 균열던전 최초 완료 Step.40</v>
      </c>
      <c r="C229" s="41">
        <f t="shared" si="10"/>
        <v>51499</v>
      </c>
      <c r="D229" s="42" t="s">
        <v>634</v>
      </c>
      <c r="E229" s="42" t="s">
        <v>634</v>
      </c>
      <c r="F229" s="42" t="s">
        <v>634</v>
      </c>
    </row>
    <row r="230" spans="1:6" x14ac:dyDescent="0.3">
      <c r="A230" s="37" t="b">
        <v>1</v>
      </c>
      <c r="B230" s="38" t="str">
        <f t="shared" si="9"/>
        <v>업적 - 결투장 연승 달성 Step.1</v>
      </c>
      <c r="C230" s="37">
        <f t="shared" si="10"/>
        <v>51500</v>
      </c>
      <c r="D230" s="38" t="s">
        <v>287</v>
      </c>
      <c r="E230" s="38" t="s">
        <v>287</v>
      </c>
      <c r="F230" s="38" t="s">
        <v>287</v>
      </c>
    </row>
    <row r="231" spans="1:6" x14ac:dyDescent="0.3">
      <c r="A231" s="37" t="b">
        <v>1</v>
      </c>
      <c r="B231" s="38" t="str">
        <f t="shared" si="9"/>
        <v>업적 - 결투장 연승 달성 Step.2</v>
      </c>
      <c r="C231" s="37">
        <f t="shared" si="10"/>
        <v>51501</v>
      </c>
      <c r="D231" s="38" t="s">
        <v>288</v>
      </c>
      <c r="E231" s="38" t="s">
        <v>288</v>
      </c>
      <c r="F231" s="38" t="s">
        <v>288</v>
      </c>
    </row>
    <row r="232" spans="1:6" x14ac:dyDescent="0.3">
      <c r="A232" s="37" t="b">
        <v>1</v>
      </c>
      <c r="B232" s="38" t="str">
        <f t="shared" si="9"/>
        <v>업적 - 결투장 연승 달성 Step.3</v>
      </c>
      <c r="C232" s="37">
        <f t="shared" si="10"/>
        <v>51502</v>
      </c>
      <c r="D232" s="38" t="s">
        <v>289</v>
      </c>
      <c r="E232" s="38" t="s">
        <v>289</v>
      </c>
      <c r="F232" s="38" t="s">
        <v>289</v>
      </c>
    </row>
    <row r="233" spans="1:6" x14ac:dyDescent="0.3">
      <c r="A233" s="37" t="b">
        <v>1</v>
      </c>
      <c r="B233" s="38" t="str">
        <f t="shared" si="9"/>
        <v>업적 - 결투장 연승 달성 Step.4</v>
      </c>
      <c r="C233" s="37">
        <f t="shared" si="10"/>
        <v>51503</v>
      </c>
      <c r="D233" s="38" t="s">
        <v>290</v>
      </c>
      <c r="E233" s="38" t="s">
        <v>290</v>
      </c>
      <c r="F233" s="38" t="s">
        <v>290</v>
      </c>
    </row>
    <row r="234" spans="1:6" x14ac:dyDescent="0.3">
      <c r="A234" s="37" t="b">
        <v>1</v>
      </c>
      <c r="B234" s="38" t="str">
        <f t="shared" si="9"/>
        <v>업적 - 결투장 연승 달성 Step.5</v>
      </c>
      <c r="C234" s="37">
        <f t="shared" si="10"/>
        <v>51504</v>
      </c>
      <c r="D234" s="38" t="s">
        <v>291</v>
      </c>
      <c r="E234" s="38" t="s">
        <v>291</v>
      </c>
      <c r="F234" s="38" t="s">
        <v>291</v>
      </c>
    </row>
    <row r="235" spans="1:6" x14ac:dyDescent="0.3">
      <c r="A235" s="37" t="b">
        <v>1</v>
      </c>
      <c r="B235" s="38" t="str">
        <f t="shared" si="9"/>
        <v>업적 - 결투장 연승 달성 Step.6</v>
      </c>
      <c r="C235" s="37">
        <f t="shared" si="10"/>
        <v>51505</v>
      </c>
      <c r="D235" s="38" t="s">
        <v>292</v>
      </c>
      <c r="E235" s="38" t="s">
        <v>292</v>
      </c>
      <c r="F235" s="38" t="s">
        <v>292</v>
      </c>
    </row>
    <row r="236" spans="1:6" x14ac:dyDescent="0.3">
      <c r="A236" s="37" t="b">
        <v>1</v>
      </c>
      <c r="B236" s="38" t="str">
        <f t="shared" si="9"/>
        <v>업적 - 결투장 연승 달성 Step.7</v>
      </c>
      <c r="C236" s="37">
        <f t="shared" si="10"/>
        <v>51506</v>
      </c>
      <c r="D236" s="38" t="s">
        <v>293</v>
      </c>
      <c r="E236" s="38" t="s">
        <v>293</v>
      </c>
      <c r="F236" s="38" t="s">
        <v>293</v>
      </c>
    </row>
    <row r="237" spans="1:6" x14ac:dyDescent="0.3">
      <c r="A237" s="37" t="b">
        <v>1</v>
      </c>
      <c r="B237" s="38" t="str">
        <f t="shared" si="9"/>
        <v>업적 - 결투장 연승 달성 Step.8</v>
      </c>
      <c r="C237" s="37">
        <f t="shared" si="10"/>
        <v>51507</v>
      </c>
      <c r="D237" s="38" t="s">
        <v>294</v>
      </c>
      <c r="E237" s="38" t="s">
        <v>294</v>
      </c>
      <c r="F237" s="38" t="s">
        <v>294</v>
      </c>
    </row>
    <row r="238" spans="1:6" x14ac:dyDescent="0.3">
      <c r="A238" s="37" t="b">
        <v>1</v>
      </c>
      <c r="B238" s="38" t="str">
        <f t="shared" si="9"/>
        <v>업적 - 결투장 연승 달성 Step.9</v>
      </c>
      <c r="C238" s="37">
        <f t="shared" si="10"/>
        <v>51508</v>
      </c>
      <c r="D238" s="38" t="s">
        <v>295</v>
      </c>
      <c r="E238" s="38" t="s">
        <v>295</v>
      </c>
      <c r="F238" s="38" t="s">
        <v>295</v>
      </c>
    </row>
    <row r="239" spans="1:6" x14ac:dyDescent="0.3">
      <c r="A239" s="37" t="b">
        <v>1</v>
      </c>
      <c r="B239" s="38" t="str">
        <f t="shared" si="9"/>
        <v>업적 - 결투장 연승 달성 Step.10</v>
      </c>
      <c r="C239" s="37">
        <f t="shared" si="10"/>
        <v>51509</v>
      </c>
      <c r="D239" s="38" t="s">
        <v>296</v>
      </c>
      <c r="E239" s="38" t="s">
        <v>296</v>
      </c>
      <c r="F239" s="38" t="s">
        <v>296</v>
      </c>
    </row>
    <row r="240" spans="1:6" x14ac:dyDescent="0.3">
      <c r="A240" s="37" t="b">
        <v>1</v>
      </c>
      <c r="B240" s="38" t="str">
        <f t="shared" si="9"/>
        <v>업적 - 결투장 연승 달성 Step.11</v>
      </c>
      <c r="C240" s="37">
        <f t="shared" si="10"/>
        <v>51510</v>
      </c>
      <c r="D240" s="38" t="s">
        <v>297</v>
      </c>
      <c r="E240" s="38" t="s">
        <v>297</v>
      </c>
      <c r="F240" s="38" t="s">
        <v>297</v>
      </c>
    </row>
    <row r="241" spans="1:6" x14ac:dyDescent="0.3">
      <c r="A241" s="37" t="b">
        <v>1</v>
      </c>
      <c r="B241" s="38" t="str">
        <f t="shared" si="9"/>
        <v>업적 - 결투장 연승 달성 Step.12</v>
      </c>
      <c r="C241" s="37">
        <f t="shared" si="10"/>
        <v>51511</v>
      </c>
      <c r="D241" s="38" t="s">
        <v>298</v>
      </c>
      <c r="E241" s="38" t="s">
        <v>298</v>
      </c>
      <c r="F241" s="38" t="s">
        <v>298</v>
      </c>
    </row>
    <row r="242" spans="1:6" x14ac:dyDescent="0.3">
      <c r="A242" s="37" t="b">
        <v>1</v>
      </c>
      <c r="B242" s="38" t="str">
        <f t="shared" si="9"/>
        <v>업적 - 결투장 연승 달성 Step.13</v>
      </c>
      <c r="C242" s="37">
        <f t="shared" si="10"/>
        <v>51512</v>
      </c>
      <c r="D242" s="38" t="s">
        <v>299</v>
      </c>
      <c r="E242" s="38" t="s">
        <v>299</v>
      </c>
      <c r="F242" s="38" t="s">
        <v>299</v>
      </c>
    </row>
    <row r="243" spans="1:6" x14ac:dyDescent="0.3">
      <c r="A243" s="37" t="b">
        <v>1</v>
      </c>
      <c r="B243" s="38" t="str">
        <f t="shared" si="9"/>
        <v>업적 - 결투장 연승 달성 Step.14</v>
      </c>
      <c r="C243" s="37">
        <f t="shared" si="10"/>
        <v>51513</v>
      </c>
      <c r="D243" s="38" t="s">
        <v>300</v>
      </c>
      <c r="E243" s="38" t="s">
        <v>300</v>
      </c>
      <c r="F243" s="38" t="s">
        <v>300</v>
      </c>
    </row>
    <row r="244" spans="1:6" x14ac:dyDescent="0.3">
      <c r="A244" s="37" t="b">
        <v>1</v>
      </c>
      <c r="B244" s="38" t="str">
        <f t="shared" si="9"/>
        <v>업적 - 결투장 연승 달성 Step.15</v>
      </c>
      <c r="C244" s="37">
        <f t="shared" si="10"/>
        <v>51514</v>
      </c>
      <c r="D244" s="38" t="s">
        <v>301</v>
      </c>
      <c r="E244" s="38" t="s">
        <v>301</v>
      </c>
      <c r="F244" s="38" t="s">
        <v>301</v>
      </c>
    </row>
    <row r="245" spans="1:6" x14ac:dyDescent="0.3">
      <c r="A245" s="37" t="b">
        <v>1</v>
      </c>
      <c r="B245" s="38" t="str">
        <f t="shared" si="9"/>
        <v>업적 - 결투장 연승 달성 Step.16</v>
      </c>
      <c r="C245" s="37">
        <f t="shared" si="10"/>
        <v>51515</v>
      </c>
      <c r="D245" s="38" t="s">
        <v>302</v>
      </c>
      <c r="E245" s="38" t="s">
        <v>302</v>
      </c>
      <c r="F245" s="38" t="s">
        <v>302</v>
      </c>
    </row>
    <row r="246" spans="1:6" x14ac:dyDescent="0.3">
      <c r="A246" s="37" t="b">
        <v>1</v>
      </c>
      <c r="B246" s="38" t="str">
        <f t="shared" si="9"/>
        <v>업적 - 결투장 연승 달성 Step.17</v>
      </c>
      <c r="C246" s="37">
        <f t="shared" si="10"/>
        <v>51516</v>
      </c>
      <c r="D246" s="38" t="s">
        <v>303</v>
      </c>
      <c r="E246" s="38" t="s">
        <v>303</v>
      </c>
      <c r="F246" s="38" t="s">
        <v>303</v>
      </c>
    </row>
    <row r="247" spans="1:6" x14ac:dyDescent="0.3">
      <c r="A247" s="37" t="b">
        <v>1</v>
      </c>
      <c r="B247" s="38" t="str">
        <f t="shared" si="9"/>
        <v>업적 - 결투장 연승 달성 Step.18</v>
      </c>
      <c r="C247" s="37">
        <f t="shared" si="10"/>
        <v>51517</v>
      </c>
      <c r="D247" s="38" t="s">
        <v>304</v>
      </c>
      <c r="E247" s="38" t="s">
        <v>304</v>
      </c>
      <c r="F247" s="38" t="s">
        <v>304</v>
      </c>
    </row>
    <row r="248" spans="1:6" x14ac:dyDescent="0.3">
      <c r="A248" s="37" t="b">
        <v>1</v>
      </c>
      <c r="B248" s="38" t="str">
        <f t="shared" si="9"/>
        <v>업적 - 결투장 연승 달성 Step.19</v>
      </c>
      <c r="C248" s="37">
        <f t="shared" si="10"/>
        <v>51518</v>
      </c>
      <c r="D248" s="38" t="s">
        <v>305</v>
      </c>
      <c r="E248" s="38" t="s">
        <v>305</v>
      </c>
      <c r="F248" s="38" t="s">
        <v>305</v>
      </c>
    </row>
    <row r="249" spans="1:6" x14ac:dyDescent="0.3">
      <c r="A249" s="37" t="b">
        <v>1</v>
      </c>
      <c r="B249" s="38" t="str">
        <f t="shared" si="9"/>
        <v>업적 - 결투장 연승 달성 Step.20</v>
      </c>
      <c r="C249" s="37">
        <f t="shared" si="10"/>
        <v>51519</v>
      </c>
      <c r="D249" s="38" t="s">
        <v>306</v>
      </c>
      <c r="E249" s="38" t="s">
        <v>306</v>
      </c>
      <c r="F249" s="38" t="s">
        <v>306</v>
      </c>
    </row>
    <row r="250" spans="1:6" x14ac:dyDescent="0.3">
      <c r="A250" s="37" t="b">
        <v>1</v>
      </c>
      <c r="B250" s="38" t="str">
        <f t="shared" si="9"/>
        <v>업적 - 결투장 연승 달성 Step.21</v>
      </c>
      <c r="C250" s="37">
        <f t="shared" si="10"/>
        <v>51520</v>
      </c>
      <c r="D250" s="38" t="s">
        <v>307</v>
      </c>
      <c r="E250" s="38" t="s">
        <v>307</v>
      </c>
      <c r="F250" s="38" t="s">
        <v>307</v>
      </c>
    </row>
    <row r="251" spans="1:6" x14ac:dyDescent="0.3">
      <c r="A251" s="37" t="b">
        <v>1</v>
      </c>
      <c r="B251" s="38" t="str">
        <f t="shared" si="9"/>
        <v>업적 - 결투장 연승 달성 Step.22</v>
      </c>
      <c r="C251" s="37">
        <f t="shared" si="10"/>
        <v>51521</v>
      </c>
      <c r="D251" s="38" t="s">
        <v>308</v>
      </c>
      <c r="E251" s="38" t="s">
        <v>308</v>
      </c>
      <c r="F251" s="38" t="s">
        <v>308</v>
      </c>
    </row>
    <row r="252" spans="1:6" x14ac:dyDescent="0.3">
      <c r="A252" s="37" t="b">
        <v>1</v>
      </c>
      <c r="B252" s="38" t="str">
        <f t="shared" si="9"/>
        <v>업적 - 결투장 연승 달성 Step.23</v>
      </c>
      <c r="C252" s="37">
        <f t="shared" si="10"/>
        <v>51522</v>
      </c>
      <c r="D252" s="38" t="s">
        <v>309</v>
      </c>
      <c r="E252" s="38" t="s">
        <v>309</v>
      </c>
      <c r="F252" s="38" t="s">
        <v>309</v>
      </c>
    </row>
    <row r="253" spans="1:6" x14ac:dyDescent="0.3">
      <c r="A253" s="37" t="b">
        <v>1</v>
      </c>
      <c r="B253" s="38" t="str">
        <f t="shared" si="9"/>
        <v>업적 - 결투장 연승 달성 Step.24</v>
      </c>
      <c r="C253" s="37">
        <f t="shared" si="10"/>
        <v>51523</v>
      </c>
      <c r="D253" s="38" t="s">
        <v>310</v>
      </c>
      <c r="E253" s="38" t="s">
        <v>310</v>
      </c>
      <c r="F253" s="38" t="s">
        <v>310</v>
      </c>
    </row>
    <row r="254" spans="1:6" x14ac:dyDescent="0.3">
      <c r="A254" s="37" t="b">
        <v>1</v>
      </c>
      <c r="B254" s="38" t="str">
        <f t="shared" si="9"/>
        <v>업적 - 결투장 연승 달성 Step.25</v>
      </c>
      <c r="C254" s="37">
        <f t="shared" si="10"/>
        <v>51524</v>
      </c>
      <c r="D254" s="38" t="s">
        <v>311</v>
      </c>
      <c r="E254" s="38" t="s">
        <v>311</v>
      </c>
      <c r="F254" s="38" t="s">
        <v>311</v>
      </c>
    </row>
    <row r="255" spans="1:6" x14ac:dyDescent="0.3">
      <c r="A255" s="37" t="b">
        <v>1</v>
      </c>
      <c r="B255" s="38" t="str">
        <f t="shared" si="9"/>
        <v>업적 - 결투장 연승 달성 Step.26</v>
      </c>
      <c r="C255" s="37">
        <f t="shared" si="10"/>
        <v>51525</v>
      </c>
      <c r="D255" s="38" t="s">
        <v>312</v>
      </c>
      <c r="E255" s="38" t="s">
        <v>312</v>
      </c>
      <c r="F255" s="38" t="s">
        <v>312</v>
      </c>
    </row>
    <row r="256" spans="1:6" x14ac:dyDescent="0.3">
      <c r="A256" s="37" t="b">
        <v>1</v>
      </c>
      <c r="B256" s="38" t="str">
        <f t="shared" si="9"/>
        <v>업적 - 결투장 연승 달성 Step.27</v>
      </c>
      <c r="C256" s="37">
        <f t="shared" si="10"/>
        <v>51526</v>
      </c>
      <c r="D256" s="38" t="s">
        <v>313</v>
      </c>
      <c r="E256" s="38" t="s">
        <v>313</v>
      </c>
      <c r="F256" s="38" t="s">
        <v>313</v>
      </c>
    </row>
    <row r="257" spans="1:6" x14ac:dyDescent="0.3">
      <c r="A257" s="37" t="b">
        <v>1</v>
      </c>
      <c r="B257" s="38" t="str">
        <f t="shared" si="9"/>
        <v>업적 - 결투장 연승 달성 Step.28</v>
      </c>
      <c r="C257" s="37">
        <f t="shared" si="10"/>
        <v>51527</v>
      </c>
      <c r="D257" s="38" t="s">
        <v>314</v>
      </c>
      <c r="E257" s="38" t="s">
        <v>314</v>
      </c>
      <c r="F257" s="38" t="s">
        <v>314</v>
      </c>
    </row>
    <row r="258" spans="1:6" x14ac:dyDescent="0.3">
      <c r="A258" s="37" t="b">
        <v>1</v>
      </c>
      <c r="B258" s="38" t="str">
        <f t="shared" si="9"/>
        <v>업적 - 결투장 연승 달성 Step.29</v>
      </c>
      <c r="C258" s="37">
        <f t="shared" si="10"/>
        <v>51528</v>
      </c>
      <c r="D258" s="38" t="s">
        <v>315</v>
      </c>
      <c r="E258" s="38" t="s">
        <v>315</v>
      </c>
      <c r="F258" s="38" t="s">
        <v>315</v>
      </c>
    </row>
    <row r="259" spans="1:6" x14ac:dyDescent="0.3">
      <c r="A259" s="37" t="b">
        <v>1</v>
      </c>
      <c r="B259" s="38" t="str">
        <f t="shared" si="9"/>
        <v>업적 - 결투장 연승 달성 Step.30</v>
      </c>
      <c r="C259" s="37">
        <f t="shared" si="10"/>
        <v>51529</v>
      </c>
      <c r="D259" s="38" t="s">
        <v>316</v>
      </c>
      <c r="E259" s="38" t="s">
        <v>316</v>
      </c>
      <c r="F259" s="38" t="s">
        <v>316</v>
      </c>
    </row>
    <row r="260" spans="1:6" x14ac:dyDescent="0.3">
      <c r="A260" s="37" t="b">
        <v>1</v>
      </c>
      <c r="B260" s="38" t="str">
        <f t="shared" si="9"/>
        <v>업적 - 결투장 연승 달성 Step.31</v>
      </c>
      <c r="C260" s="37">
        <f t="shared" si="10"/>
        <v>51530</v>
      </c>
      <c r="D260" s="38" t="s">
        <v>317</v>
      </c>
      <c r="E260" s="38" t="s">
        <v>317</v>
      </c>
      <c r="F260" s="38" t="s">
        <v>317</v>
      </c>
    </row>
    <row r="261" spans="1:6" x14ac:dyDescent="0.3">
      <c r="A261" s="41" t="b">
        <v>1</v>
      </c>
      <c r="B261" s="42" t="str">
        <f t="shared" si="9"/>
        <v>업적 - 결투장 리그 승급 Step.1</v>
      </c>
      <c r="C261" s="41">
        <f t="shared" si="10"/>
        <v>51531</v>
      </c>
      <c r="D261" s="42" t="s">
        <v>318</v>
      </c>
      <c r="E261" s="42" t="s">
        <v>318</v>
      </c>
      <c r="F261" s="42" t="s">
        <v>318</v>
      </c>
    </row>
    <row r="262" spans="1:6" x14ac:dyDescent="0.3">
      <c r="A262" s="41" t="b">
        <v>1</v>
      </c>
      <c r="B262" s="42" t="str">
        <f t="shared" si="9"/>
        <v>업적 - 결투장 리그 승급 Step.2</v>
      </c>
      <c r="C262" s="41">
        <f t="shared" si="10"/>
        <v>51532</v>
      </c>
      <c r="D262" s="42" t="s">
        <v>319</v>
      </c>
      <c r="E262" s="42" t="s">
        <v>319</v>
      </c>
      <c r="F262" s="42" t="s">
        <v>319</v>
      </c>
    </row>
    <row r="263" spans="1:6" x14ac:dyDescent="0.3">
      <c r="A263" s="41" t="b">
        <v>1</v>
      </c>
      <c r="B263" s="42" t="str">
        <f t="shared" si="9"/>
        <v>업적 - 결투장 리그 승급 Step.3</v>
      </c>
      <c r="C263" s="41">
        <f t="shared" si="10"/>
        <v>51533</v>
      </c>
      <c r="D263" s="42" t="s">
        <v>320</v>
      </c>
      <c r="E263" s="42" t="s">
        <v>320</v>
      </c>
      <c r="F263" s="42" t="s">
        <v>320</v>
      </c>
    </row>
    <row r="264" spans="1:6" x14ac:dyDescent="0.3">
      <c r="A264" s="41" t="b">
        <v>1</v>
      </c>
      <c r="B264" s="42" t="str">
        <f t="shared" si="9"/>
        <v>업적 - 결투장 리그 승급 Step.4</v>
      </c>
      <c r="C264" s="41">
        <f t="shared" si="10"/>
        <v>51534</v>
      </c>
      <c r="D264" s="42" t="s">
        <v>321</v>
      </c>
      <c r="E264" s="42" t="s">
        <v>321</v>
      </c>
      <c r="F264" s="42" t="s">
        <v>321</v>
      </c>
    </row>
    <row r="265" spans="1:6" x14ac:dyDescent="0.3">
      <c r="A265" s="41" t="b">
        <v>1</v>
      </c>
      <c r="B265" s="42" t="str">
        <f t="shared" si="9"/>
        <v>업적 - 결투장 리그 승급 Step.5</v>
      </c>
      <c r="C265" s="41">
        <f t="shared" si="10"/>
        <v>51535</v>
      </c>
      <c r="D265" s="42" t="s">
        <v>322</v>
      </c>
      <c r="E265" s="42" t="s">
        <v>322</v>
      </c>
      <c r="F265" s="42" t="s">
        <v>322</v>
      </c>
    </row>
    <row r="266" spans="1:6" x14ac:dyDescent="0.3">
      <c r="A266" s="41" t="b">
        <v>1</v>
      </c>
      <c r="B266" s="42" t="str">
        <f t="shared" si="9"/>
        <v>업적 - 결투장 리그 승급 Step.6</v>
      </c>
      <c r="C266" s="41">
        <f t="shared" si="10"/>
        <v>51536</v>
      </c>
      <c r="D266" s="42" t="s">
        <v>323</v>
      </c>
      <c r="E266" s="42" t="s">
        <v>323</v>
      </c>
      <c r="F266" s="42" t="s">
        <v>323</v>
      </c>
    </row>
    <row r="267" spans="1:6" x14ac:dyDescent="0.3">
      <c r="A267" s="37" t="b">
        <v>1</v>
      </c>
      <c r="B267" s="38" t="str">
        <f t="shared" si="9"/>
        <v>업적 - 길드전 참가 Step.1</v>
      </c>
      <c r="C267" s="37">
        <f t="shared" si="10"/>
        <v>51537</v>
      </c>
      <c r="D267" s="38" t="s">
        <v>324</v>
      </c>
      <c r="E267" s="38" t="s">
        <v>324</v>
      </c>
      <c r="F267" s="38" t="s">
        <v>324</v>
      </c>
    </row>
    <row r="268" spans="1:6" x14ac:dyDescent="0.3">
      <c r="A268" s="37" t="b">
        <v>1</v>
      </c>
      <c r="B268" s="38" t="str">
        <f t="shared" si="9"/>
        <v>업적 - 길드전 참가 Step.2</v>
      </c>
      <c r="C268" s="37">
        <f t="shared" si="10"/>
        <v>51538</v>
      </c>
      <c r="D268" s="38" t="s">
        <v>325</v>
      </c>
      <c r="E268" s="38" t="s">
        <v>325</v>
      </c>
      <c r="F268" s="38" t="s">
        <v>325</v>
      </c>
    </row>
    <row r="269" spans="1:6" x14ac:dyDescent="0.3">
      <c r="A269" s="37" t="b">
        <v>1</v>
      </c>
      <c r="B269" s="38" t="str">
        <f t="shared" si="9"/>
        <v>업적 - 길드전 참가 Step.3</v>
      </c>
      <c r="C269" s="37">
        <f t="shared" si="10"/>
        <v>51539</v>
      </c>
      <c r="D269" s="38" t="s">
        <v>326</v>
      </c>
      <c r="E269" s="38" t="s">
        <v>326</v>
      </c>
      <c r="F269" s="38" t="s">
        <v>326</v>
      </c>
    </row>
    <row r="270" spans="1:6" x14ac:dyDescent="0.3">
      <c r="A270" s="37" t="b">
        <v>1</v>
      </c>
      <c r="B270" s="38" t="str">
        <f t="shared" si="9"/>
        <v>업적 - 길드전 참가 Step.4</v>
      </c>
      <c r="C270" s="37">
        <f t="shared" si="10"/>
        <v>51540</v>
      </c>
      <c r="D270" s="38" t="s">
        <v>327</v>
      </c>
      <c r="E270" s="38" t="s">
        <v>327</v>
      </c>
      <c r="F270" s="38" t="s">
        <v>327</v>
      </c>
    </row>
    <row r="271" spans="1:6" x14ac:dyDescent="0.3">
      <c r="A271" s="37" t="b">
        <v>1</v>
      </c>
      <c r="B271" s="38" t="str">
        <f t="shared" si="9"/>
        <v>업적 - 길드전 참가 Step.5</v>
      </c>
      <c r="C271" s="37">
        <f t="shared" si="10"/>
        <v>51541</v>
      </c>
      <c r="D271" s="38" t="s">
        <v>328</v>
      </c>
      <c r="E271" s="38" t="s">
        <v>328</v>
      </c>
      <c r="F271" s="38" t="s">
        <v>328</v>
      </c>
    </row>
    <row r="272" spans="1:6" x14ac:dyDescent="0.3">
      <c r="A272" s="37" t="b">
        <v>1</v>
      </c>
      <c r="B272" s="38" t="str">
        <f t="shared" si="9"/>
        <v>업적 - 길드전 참가 Step.6</v>
      </c>
      <c r="C272" s="37">
        <f t="shared" si="10"/>
        <v>51542</v>
      </c>
      <c r="D272" s="38" t="s">
        <v>329</v>
      </c>
      <c r="E272" s="38" t="s">
        <v>329</v>
      </c>
      <c r="F272" s="38" t="s">
        <v>329</v>
      </c>
    </row>
    <row r="273" spans="1:6" x14ac:dyDescent="0.3">
      <c r="A273" s="37" t="b">
        <v>1</v>
      </c>
      <c r="B273" s="38" t="str">
        <f t="shared" si="9"/>
        <v>업적 - 길드전 참가 Step.7</v>
      </c>
      <c r="C273" s="37">
        <f t="shared" si="10"/>
        <v>51543</v>
      </c>
      <c r="D273" s="38" t="s">
        <v>330</v>
      </c>
      <c r="E273" s="38" t="s">
        <v>330</v>
      </c>
      <c r="F273" s="38" t="s">
        <v>330</v>
      </c>
    </row>
    <row r="274" spans="1:6" x14ac:dyDescent="0.3">
      <c r="A274" s="37" t="b">
        <v>1</v>
      </c>
      <c r="B274" s="38" t="str">
        <f t="shared" si="9"/>
        <v>업적 - 길드전 참가 Step.8</v>
      </c>
      <c r="C274" s="37">
        <f t="shared" si="10"/>
        <v>51544</v>
      </c>
      <c r="D274" s="38" t="s">
        <v>331</v>
      </c>
      <c r="E274" s="38" t="s">
        <v>331</v>
      </c>
      <c r="F274" s="38" t="s">
        <v>331</v>
      </c>
    </row>
    <row r="275" spans="1:6" x14ac:dyDescent="0.3">
      <c r="A275" s="37" t="b">
        <v>1</v>
      </c>
      <c r="B275" s="38" t="str">
        <f t="shared" si="9"/>
        <v>업적 - 길드전 참가 Step.9</v>
      </c>
      <c r="C275" s="37">
        <f t="shared" si="10"/>
        <v>51545</v>
      </c>
      <c r="D275" s="38" t="s">
        <v>332</v>
      </c>
      <c r="E275" s="38" t="s">
        <v>332</v>
      </c>
      <c r="F275" s="38" t="s">
        <v>332</v>
      </c>
    </row>
    <row r="276" spans="1:6" x14ac:dyDescent="0.3">
      <c r="A276" s="37" t="b">
        <v>1</v>
      </c>
      <c r="B276" s="38" t="str">
        <f t="shared" si="9"/>
        <v>업적 - 길드전 참가 Step.10</v>
      </c>
      <c r="C276" s="37">
        <f t="shared" si="10"/>
        <v>51546</v>
      </c>
      <c r="D276" s="38" t="s">
        <v>333</v>
      </c>
      <c r="E276" s="38" t="s">
        <v>333</v>
      </c>
      <c r="F276" s="38" t="s">
        <v>333</v>
      </c>
    </row>
    <row r="277" spans="1:6" x14ac:dyDescent="0.3">
      <c r="A277" s="37" t="b">
        <v>1</v>
      </c>
      <c r="B277" s="38" t="str">
        <f t="shared" si="9"/>
        <v>업적 - 길드전 참가 Step.11</v>
      </c>
      <c r="C277" s="37">
        <f t="shared" si="10"/>
        <v>51547</v>
      </c>
      <c r="D277" s="38" t="s">
        <v>334</v>
      </c>
      <c r="E277" s="38" t="s">
        <v>334</v>
      </c>
      <c r="F277" s="38" t="s">
        <v>334</v>
      </c>
    </row>
    <row r="278" spans="1:6" x14ac:dyDescent="0.3">
      <c r="A278" s="37" t="b">
        <v>1</v>
      </c>
      <c r="B278" s="38" t="str">
        <f t="shared" si="9"/>
        <v>업적 - 길드전 참가 Step.12</v>
      </c>
      <c r="C278" s="37">
        <f t="shared" si="10"/>
        <v>51548</v>
      </c>
      <c r="D278" s="38" t="s">
        <v>335</v>
      </c>
      <c r="E278" s="38" t="s">
        <v>335</v>
      </c>
      <c r="F278" s="38" t="s">
        <v>335</v>
      </c>
    </row>
    <row r="279" spans="1:6" x14ac:dyDescent="0.3">
      <c r="A279" s="37" t="b">
        <v>1</v>
      </c>
      <c r="B279" s="38" t="str">
        <f t="shared" si="9"/>
        <v>업적 - 길드전 참가 Step.13</v>
      </c>
      <c r="C279" s="37">
        <f t="shared" si="10"/>
        <v>51549</v>
      </c>
      <c r="D279" s="38" t="s">
        <v>336</v>
      </c>
      <c r="E279" s="38" t="s">
        <v>336</v>
      </c>
      <c r="F279" s="38" t="s">
        <v>336</v>
      </c>
    </row>
    <row r="280" spans="1:6" x14ac:dyDescent="0.3">
      <c r="A280" s="37" t="b">
        <v>1</v>
      </c>
      <c r="B280" s="38" t="str">
        <f t="shared" si="9"/>
        <v>업적 - 길드전 참가 Step.14</v>
      </c>
      <c r="C280" s="37">
        <f t="shared" si="10"/>
        <v>51550</v>
      </c>
      <c r="D280" s="38" t="s">
        <v>337</v>
      </c>
      <c r="E280" s="38" t="s">
        <v>337</v>
      </c>
      <c r="F280" s="38" t="s">
        <v>337</v>
      </c>
    </row>
    <row r="281" spans="1:6" x14ac:dyDescent="0.3">
      <c r="A281" s="41" t="b">
        <v>1</v>
      </c>
      <c r="B281" s="42" t="str">
        <f t="shared" si="9"/>
        <v>업적 - 길드전 승리 Step.1</v>
      </c>
      <c r="C281" s="41">
        <f t="shared" si="10"/>
        <v>51551</v>
      </c>
      <c r="D281" s="42" t="s">
        <v>338</v>
      </c>
      <c r="E281" s="42" t="s">
        <v>338</v>
      </c>
      <c r="F281" s="42" t="s">
        <v>338</v>
      </c>
    </row>
    <row r="282" spans="1:6" x14ac:dyDescent="0.3">
      <c r="A282" s="41" t="b">
        <v>1</v>
      </c>
      <c r="B282" s="42" t="str">
        <f t="shared" si="9"/>
        <v>업적 - 길드전 승리 Step.2</v>
      </c>
      <c r="C282" s="41">
        <f t="shared" si="10"/>
        <v>51552</v>
      </c>
      <c r="D282" s="42" t="s">
        <v>339</v>
      </c>
      <c r="E282" s="42" t="s">
        <v>339</v>
      </c>
      <c r="F282" s="42" t="s">
        <v>339</v>
      </c>
    </row>
    <row r="283" spans="1:6" x14ac:dyDescent="0.3">
      <c r="A283" s="41" t="b">
        <v>1</v>
      </c>
      <c r="B283" s="42" t="str">
        <f t="shared" si="9"/>
        <v>업적 - 길드전 승리 Step.3</v>
      </c>
      <c r="C283" s="41">
        <f t="shared" si="10"/>
        <v>51553</v>
      </c>
      <c r="D283" s="42" t="s">
        <v>340</v>
      </c>
      <c r="E283" s="42" t="s">
        <v>340</v>
      </c>
      <c r="F283" s="42" t="s">
        <v>340</v>
      </c>
    </row>
    <row r="284" spans="1:6" x14ac:dyDescent="0.3">
      <c r="A284" s="41" t="b">
        <v>1</v>
      </c>
      <c r="B284" s="42" t="str">
        <f t="shared" si="9"/>
        <v>업적 - 길드전 승리 Step.4</v>
      </c>
      <c r="C284" s="41">
        <f t="shared" si="10"/>
        <v>51554</v>
      </c>
      <c r="D284" s="42" t="s">
        <v>341</v>
      </c>
      <c r="E284" s="42" t="s">
        <v>341</v>
      </c>
      <c r="F284" s="42" t="s">
        <v>341</v>
      </c>
    </row>
    <row r="285" spans="1:6" x14ac:dyDescent="0.3">
      <c r="A285" s="41" t="b">
        <v>1</v>
      </c>
      <c r="B285" s="42" t="str">
        <f t="shared" si="9"/>
        <v>업적 - 길드전 승리 Step.5</v>
      </c>
      <c r="C285" s="41">
        <f t="shared" si="10"/>
        <v>51555</v>
      </c>
      <c r="D285" s="42" t="s">
        <v>342</v>
      </c>
      <c r="E285" s="42" t="s">
        <v>342</v>
      </c>
      <c r="F285" s="42" t="s">
        <v>342</v>
      </c>
    </row>
    <row r="286" spans="1:6" x14ac:dyDescent="0.3">
      <c r="A286" s="41" t="b">
        <v>1</v>
      </c>
      <c r="B286" s="42" t="str">
        <f t="shared" si="9"/>
        <v>업적 - 길드전 승리 Step.6</v>
      </c>
      <c r="C286" s="41">
        <f t="shared" si="10"/>
        <v>51556</v>
      </c>
      <c r="D286" s="42" t="s">
        <v>343</v>
      </c>
      <c r="E286" s="42" t="s">
        <v>343</v>
      </c>
      <c r="F286" s="42" t="s">
        <v>343</v>
      </c>
    </row>
    <row r="287" spans="1:6" x14ac:dyDescent="0.3">
      <c r="A287" s="41" t="b">
        <v>1</v>
      </c>
      <c r="B287" s="42" t="str">
        <f t="shared" si="9"/>
        <v>업적 - 길드전 승리 Step.7</v>
      </c>
      <c r="C287" s="41">
        <f t="shared" si="10"/>
        <v>51557</v>
      </c>
      <c r="D287" s="42" t="s">
        <v>344</v>
      </c>
      <c r="E287" s="42" t="s">
        <v>344</v>
      </c>
      <c r="F287" s="42" t="s">
        <v>344</v>
      </c>
    </row>
    <row r="288" spans="1:6" x14ac:dyDescent="0.3">
      <c r="A288" s="41" t="b">
        <v>1</v>
      </c>
      <c r="B288" s="42" t="str">
        <f t="shared" ref="B288:B351" si="11">"업적 - " &amp;D288</f>
        <v>업적 - 길드전 승리 Step.8</v>
      </c>
      <c r="C288" s="41">
        <f t="shared" ref="C288:C351" si="12">C287+1</f>
        <v>51558</v>
      </c>
      <c r="D288" s="42" t="s">
        <v>345</v>
      </c>
      <c r="E288" s="42" t="s">
        <v>345</v>
      </c>
      <c r="F288" s="42" t="s">
        <v>345</v>
      </c>
    </row>
    <row r="289" spans="1:6" x14ac:dyDescent="0.3">
      <c r="A289" s="41" t="b">
        <v>1</v>
      </c>
      <c r="B289" s="42" t="str">
        <f t="shared" si="11"/>
        <v>업적 - 길드전 승리 Step.9</v>
      </c>
      <c r="C289" s="41">
        <f t="shared" si="12"/>
        <v>51559</v>
      </c>
      <c r="D289" s="42" t="s">
        <v>346</v>
      </c>
      <c r="E289" s="42" t="s">
        <v>346</v>
      </c>
      <c r="F289" s="42" t="s">
        <v>346</v>
      </c>
    </row>
    <row r="290" spans="1:6" x14ac:dyDescent="0.3">
      <c r="A290" s="41" t="b">
        <v>1</v>
      </c>
      <c r="B290" s="42" t="str">
        <f t="shared" si="11"/>
        <v>업적 - 길드전 승리 Step.10</v>
      </c>
      <c r="C290" s="41">
        <f t="shared" si="12"/>
        <v>51560</v>
      </c>
      <c r="D290" s="42" t="s">
        <v>347</v>
      </c>
      <c r="E290" s="42" t="s">
        <v>347</v>
      </c>
      <c r="F290" s="42" t="s">
        <v>347</v>
      </c>
    </row>
    <row r="291" spans="1:6" x14ac:dyDescent="0.3">
      <c r="A291" s="41" t="b">
        <v>1</v>
      </c>
      <c r="B291" s="42" t="str">
        <f t="shared" si="11"/>
        <v>업적 - 길드전 승리 Step.11</v>
      </c>
      <c r="C291" s="41">
        <f t="shared" si="12"/>
        <v>51561</v>
      </c>
      <c r="D291" s="42" t="s">
        <v>348</v>
      </c>
      <c r="E291" s="42" t="s">
        <v>348</v>
      </c>
      <c r="F291" s="42" t="s">
        <v>348</v>
      </c>
    </row>
    <row r="292" spans="1:6" x14ac:dyDescent="0.3">
      <c r="A292" s="41" t="b">
        <v>1</v>
      </c>
      <c r="B292" s="42" t="str">
        <f t="shared" si="11"/>
        <v>업적 - 길드전 승리 Step.12</v>
      </c>
      <c r="C292" s="41">
        <f t="shared" si="12"/>
        <v>51562</v>
      </c>
      <c r="D292" s="42" t="s">
        <v>349</v>
      </c>
      <c r="E292" s="42" t="s">
        <v>349</v>
      </c>
      <c r="F292" s="42" t="s">
        <v>349</v>
      </c>
    </row>
    <row r="293" spans="1:6" x14ac:dyDescent="0.3">
      <c r="A293" s="41" t="b">
        <v>1</v>
      </c>
      <c r="B293" s="42" t="str">
        <f t="shared" si="11"/>
        <v>업적 - 길드전 승리 Step.13</v>
      </c>
      <c r="C293" s="41">
        <f t="shared" si="12"/>
        <v>51563</v>
      </c>
      <c r="D293" s="42" t="s">
        <v>350</v>
      </c>
      <c r="E293" s="42" t="s">
        <v>350</v>
      </c>
      <c r="F293" s="42" t="s">
        <v>350</v>
      </c>
    </row>
    <row r="294" spans="1:6" x14ac:dyDescent="0.3">
      <c r="A294" s="41" t="b">
        <v>1</v>
      </c>
      <c r="B294" s="42" t="str">
        <f t="shared" si="11"/>
        <v>업적 - 길드전 승리 Step.14</v>
      </c>
      <c r="C294" s="41">
        <f t="shared" si="12"/>
        <v>51564</v>
      </c>
      <c r="D294" s="42" t="s">
        <v>351</v>
      </c>
      <c r="E294" s="42" t="s">
        <v>351</v>
      </c>
      <c r="F294" s="42" t="s">
        <v>351</v>
      </c>
    </row>
    <row r="295" spans="1:6" x14ac:dyDescent="0.3">
      <c r="A295" s="37" t="b">
        <v>1</v>
      </c>
      <c r="B295" s="38" t="str">
        <f t="shared" si="11"/>
        <v>업적 - 룬스톤 합성 Step.1</v>
      </c>
      <c r="C295" s="37">
        <f t="shared" si="12"/>
        <v>51565</v>
      </c>
      <c r="D295" s="38" t="s">
        <v>352</v>
      </c>
      <c r="E295" s="38" t="s">
        <v>352</v>
      </c>
      <c r="F295" s="38" t="s">
        <v>352</v>
      </c>
    </row>
    <row r="296" spans="1:6" x14ac:dyDescent="0.3">
      <c r="A296" s="37" t="b">
        <v>1</v>
      </c>
      <c r="B296" s="38" t="str">
        <f t="shared" si="11"/>
        <v>업적 - 룬스톤 합성 Step.2</v>
      </c>
      <c r="C296" s="37">
        <f t="shared" si="12"/>
        <v>51566</v>
      </c>
      <c r="D296" s="38" t="s">
        <v>353</v>
      </c>
      <c r="E296" s="38" t="s">
        <v>353</v>
      </c>
      <c r="F296" s="38" t="s">
        <v>353</v>
      </c>
    </row>
    <row r="297" spans="1:6" x14ac:dyDescent="0.3">
      <c r="A297" s="37" t="b">
        <v>1</v>
      </c>
      <c r="B297" s="38" t="str">
        <f t="shared" si="11"/>
        <v>업적 - 룬스톤 합성 Step.3</v>
      </c>
      <c r="C297" s="37">
        <f t="shared" si="12"/>
        <v>51567</v>
      </c>
      <c r="D297" s="38" t="s">
        <v>354</v>
      </c>
      <c r="E297" s="38" t="s">
        <v>354</v>
      </c>
      <c r="F297" s="38" t="s">
        <v>354</v>
      </c>
    </row>
    <row r="298" spans="1:6" x14ac:dyDescent="0.3">
      <c r="A298" s="37" t="b">
        <v>1</v>
      </c>
      <c r="B298" s="38" t="str">
        <f t="shared" si="11"/>
        <v>업적 - 룬스톤 합성 Step.4</v>
      </c>
      <c r="C298" s="37">
        <f t="shared" si="12"/>
        <v>51568</v>
      </c>
      <c r="D298" s="38" t="s">
        <v>355</v>
      </c>
      <c r="E298" s="38" t="s">
        <v>355</v>
      </c>
      <c r="F298" s="38" t="s">
        <v>355</v>
      </c>
    </row>
    <row r="299" spans="1:6" x14ac:dyDescent="0.3">
      <c r="A299" s="37" t="b">
        <v>1</v>
      </c>
      <c r="B299" s="38" t="str">
        <f t="shared" si="11"/>
        <v>업적 - 룬스톤 합성 Step.5</v>
      </c>
      <c r="C299" s="37">
        <f t="shared" si="12"/>
        <v>51569</v>
      </c>
      <c r="D299" s="38" t="s">
        <v>356</v>
      </c>
      <c r="E299" s="38" t="s">
        <v>356</v>
      </c>
      <c r="F299" s="38" t="s">
        <v>356</v>
      </c>
    </row>
    <row r="300" spans="1:6" x14ac:dyDescent="0.3">
      <c r="A300" s="37" t="b">
        <v>1</v>
      </c>
      <c r="B300" s="38" t="str">
        <f t="shared" si="11"/>
        <v>업적 - 룬스톤 합성 Step.6</v>
      </c>
      <c r="C300" s="37">
        <f t="shared" si="12"/>
        <v>51570</v>
      </c>
      <c r="D300" s="38" t="s">
        <v>357</v>
      </c>
      <c r="E300" s="38" t="s">
        <v>357</v>
      </c>
      <c r="F300" s="38" t="s">
        <v>357</v>
      </c>
    </row>
    <row r="301" spans="1:6" x14ac:dyDescent="0.3">
      <c r="A301" s="37" t="b">
        <v>1</v>
      </c>
      <c r="B301" s="38" t="str">
        <f t="shared" si="11"/>
        <v>업적 - 룬스톤 합성 Step.7</v>
      </c>
      <c r="C301" s="37">
        <f t="shared" si="12"/>
        <v>51571</v>
      </c>
      <c r="D301" s="38" t="s">
        <v>358</v>
      </c>
      <c r="E301" s="38" t="s">
        <v>358</v>
      </c>
      <c r="F301" s="38" t="s">
        <v>358</v>
      </c>
    </row>
    <row r="302" spans="1:6" x14ac:dyDescent="0.3">
      <c r="A302" s="37" t="b">
        <v>1</v>
      </c>
      <c r="B302" s="38" t="str">
        <f t="shared" si="11"/>
        <v>업적 - 룬스톤 합성 Step.8</v>
      </c>
      <c r="C302" s="37">
        <f t="shared" si="12"/>
        <v>51572</v>
      </c>
      <c r="D302" s="38" t="s">
        <v>359</v>
      </c>
      <c r="E302" s="38" t="s">
        <v>359</v>
      </c>
      <c r="F302" s="38" t="s">
        <v>359</v>
      </c>
    </row>
    <row r="303" spans="1:6" x14ac:dyDescent="0.3">
      <c r="A303" s="37" t="b">
        <v>1</v>
      </c>
      <c r="B303" s="38" t="str">
        <f t="shared" si="11"/>
        <v>업적 - 룬스톤 합성 Step.9</v>
      </c>
      <c r="C303" s="37">
        <f t="shared" si="12"/>
        <v>51573</v>
      </c>
      <c r="D303" s="38" t="s">
        <v>360</v>
      </c>
      <c r="E303" s="38" t="s">
        <v>360</v>
      </c>
      <c r="F303" s="38" t="s">
        <v>360</v>
      </c>
    </row>
    <row r="304" spans="1:6" x14ac:dyDescent="0.3">
      <c r="A304" s="37" t="b">
        <v>1</v>
      </c>
      <c r="B304" s="38" t="str">
        <f t="shared" si="11"/>
        <v>업적 - 룬스톤 합성 Step.10</v>
      </c>
      <c r="C304" s="37">
        <f t="shared" si="12"/>
        <v>51574</v>
      </c>
      <c r="D304" s="38" t="s">
        <v>361</v>
      </c>
      <c r="E304" s="38" t="s">
        <v>361</v>
      </c>
      <c r="F304" s="38" t="s">
        <v>361</v>
      </c>
    </row>
    <row r="305" spans="1:6" x14ac:dyDescent="0.3">
      <c r="A305" s="37" t="b">
        <v>1</v>
      </c>
      <c r="B305" s="38" t="str">
        <f t="shared" si="11"/>
        <v>업적 - 룬스톤 합성 Step.11</v>
      </c>
      <c r="C305" s="37">
        <f t="shared" si="12"/>
        <v>51575</v>
      </c>
      <c r="D305" s="38" t="s">
        <v>362</v>
      </c>
      <c r="E305" s="38" t="s">
        <v>362</v>
      </c>
      <c r="F305" s="38" t="s">
        <v>362</v>
      </c>
    </row>
    <row r="306" spans="1:6" x14ac:dyDescent="0.3">
      <c r="A306" s="37" t="b">
        <v>1</v>
      </c>
      <c r="B306" s="38" t="str">
        <f t="shared" si="11"/>
        <v>업적 - 룬스톤 합성 Step.12</v>
      </c>
      <c r="C306" s="37">
        <f t="shared" si="12"/>
        <v>51576</v>
      </c>
      <c r="D306" s="38" t="s">
        <v>363</v>
      </c>
      <c r="E306" s="38" t="s">
        <v>363</v>
      </c>
      <c r="F306" s="38" t="s">
        <v>363</v>
      </c>
    </row>
    <row r="307" spans="1:6" x14ac:dyDescent="0.3">
      <c r="A307" s="37" t="b">
        <v>1</v>
      </c>
      <c r="B307" s="38" t="str">
        <f t="shared" si="11"/>
        <v>업적 - 룬스톤 합성 Step.13</v>
      </c>
      <c r="C307" s="37">
        <f t="shared" si="12"/>
        <v>51577</v>
      </c>
      <c r="D307" s="38" t="s">
        <v>364</v>
      </c>
      <c r="E307" s="38" t="s">
        <v>364</v>
      </c>
      <c r="F307" s="38" t="s">
        <v>364</v>
      </c>
    </row>
    <row r="308" spans="1:6" x14ac:dyDescent="0.3">
      <c r="A308" s="37" t="b">
        <v>1</v>
      </c>
      <c r="B308" s="38" t="str">
        <f t="shared" si="11"/>
        <v>업적 - 룬스톤 합성 Step.14</v>
      </c>
      <c r="C308" s="37">
        <f t="shared" si="12"/>
        <v>51578</v>
      </c>
      <c r="D308" s="38" t="s">
        <v>365</v>
      </c>
      <c r="E308" s="38" t="s">
        <v>365</v>
      </c>
      <c r="F308" s="38" t="s">
        <v>365</v>
      </c>
    </row>
    <row r="309" spans="1:6" x14ac:dyDescent="0.3">
      <c r="A309" s="37" t="b">
        <v>1</v>
      </c>
      <c r="B309" s="38" t="str">
        <f t="shared" si="11"/>
        <v>업적 - 룬스톤 합성 Step.15</v>
      </c>
      <c r="C309" s="37">
        <f t="shared" si="12"/>
        <v>51579</v>
      </c>
      <c r="D309" s="38" t="s">
        <v>366</v>
      </c>
      <c r="E309" s="38" t="s">
        <v>366</v>
      </c>
      <c r="F309" s="38" t="s">
        <v>366</v>
      </c>
    </row>
    <row r="310" spans="1:6" x14ac:dyDescent="0.3">
      <c r="A310" s="37" t="b">
        <v>1</v>
      </c>
      <c r="B310" s="38" t="str">
        <f t="shared" si="11"/>
        <v>업적 - 룬스톤 합성 Step.16</v>
      </c>
      <c r="C310" s="37">
        <f t="shared" si="12"/>
        <v>51580</v>
      </c>
      <c r="D310" s="38" t="s">
        <v>367</v>
      </c>
      <c r="E310" s="38" t="s">
        <v>367</v>
      </c>
      <c r="F310" s="38" t="s">
        <v>367</v>
      </c>
    </row>
    <row r="311" spans="1:6" x14ac:dyDescent="0.3">
      <c r="A311" s="37" t="b">
        <v>1</v>
      </c>
      <c r="B311" s="38" t="str">
        <f t="shared" si="11"/>
        <v>업적 - 룬스톤 합성 Step.17</v>
      </c>
      <c r="C311" s="37">
        <f t="shared" si="12"/>
        <v>51581</v>
      </c>
      <c r="D311" s="38" t="s">
        <v>368</v>
      </c>
      <c r="E311" s="38" t="s">
        <v>368</v>
      </c>
      <c r="F311" s="38" t="s">
        <v>368</v>
      </c>
    </row>
    <row r="312" spans="1:6" x14ac:dyDescent="0.3">
      <c r="A312" s="37" t="b">
        <v>1</v>
      </c>
      <c r="B312" s="38" t="str">
        <f t="shared" si="11"/>
        <v>업적 - 룬스톤 합성 Step.18</v>
      </c>
      <c r="C312" s="37">
        <f t="shared" si="12"/>
        <v>51582</v>
      </c>
      <c r="D312" s="38" t="s">
        <v>369</v>
      </c>
      <c r="E312" s="38" t="s">
        <v>369</v>
      </c>
      <c r="F312" s="38" t="s">
        <v>369</v>
      </c>
    </row>
    <row r="313" spans="1:6" x14ac:dyDescent="0.3">
      <c r="A313" s="37" t="b">
        <v>1</v>
      </c>
      <c r="B313" s="38" t="str">
        <f t="shared" si="11"/>
        <v>업적 - 룬스톤 합성 Step.19</v>
      </c>
      <c r="C313" s="37">
        <f t="shared" si="12"/>
        <v>51583</v>
      </c>
      <c r="D313" s="38" t="s">
        <v>370</v>
      </c>
      <c r="E313" s="38" t="s">
        <v>370</v>
      </c>
      <c r="F313" s="38" t="s">
        <v>370</v>
      </c>
    </row>
    <row r="314" spans="1:6" x14ac:dyDescent="0.3">
      <c r="A314" s="37" t="b">
        <v>1</v>
      </c>
      <c r="B314" s="38" t="str">
        <f t="shared" si="11"/>
        <v>업적 - 룬스톤 합성 Step.20</v>
      </c>
      <c r="C314" s="37">
        <f t="shared" si="12"/>
        <v>51584</v>
      </c>
      <c r="D314" s="38" t="s">
        <v>371</v>
      </c>
      <c r="E314" s="38" t="s">
        <v>371</v>
      </c>
      <c r="F314" s="38" t="s">
        <v>371</v>
      </c>
    </row>
    <row r="315" spans="1:6" x14ac:dyDescent="0.3">
      <c r="A315" s="37" t="b">
        <v>1</v>
      </c>
      <c r="B315" s="38" t="str">
        <f t="shared" si="11"/>
        <v>업적 - 룬스톤 합성 Step.21</v>
      </c>
      <c r="C315" s="37">
        <f t="shared" si="12"/>
        <v>51585</v>
      </c>
      <c r="D315" s="38" t="s">
        <v>372</v>
      </c>
      <c r="E315" s="38" t="s">
        <v>372</v>
      </c>
      <c r="F315" s="38" t="s">
        <v>372</v>
      </c>
    </row>
    <row r="316" spans="1:6" x14ac:dyDescent="0.3">
      <c r="A316" s="37" t="b">
        <v>1</v>
      </c>
      <c r="B316" s="38" t="str">
        <f t="shared" si="11"/>
        <v>업적 - 룬스톤 합성 Step.22</v>
      </c>
      <c r="C316" s="37">
        <f t="shared" si="12"/>
        <v>51586</v>
      </c>
      <c r="D316" s="38" t="s">
        <v>373</v>
      </c>
      <c r="E316" s="38" t="s">
        <v>373</v>
      </c>
      <c r="F316" s="38" t="s">
        <v>373</v>
      </c>
    </row>
    <row r="317" spans="1:6" x14ac:dyDescent="0.3">
      <c r="A317" s="37" t="b">
        <v>1</v>
      </c>
      <c r="B317" s="38" t="str">
        <f t="shared" si="11"/>
        <v>업적 - 룬스톤 합성 Step.23</v>
      </c>
      <c r="C317" s="37">
        <f t="shared" si="12"/>
        <v>51587</v>
      </c>
      <c r="D317" s="38" t="s">
        <v>374</v>
      </c>
      <c r="E317" s="38" t="s">
        <v>374</v>
      </c>
      <c r="F317" s="38" t="s">
        <v>374</v>
      </c>
    </row>
    <row r="318" spans="1:6" x14ac:dyDescent="0.3">
      <c r="A318" s="41" t="b">
        <v>1</v>
      </c>
      <c r="B318" s="42" t="str">
        <f t="shared" si="11"/>
        <v>업적 - [영웅] 룬스톤 획득 Step.1</v>
      </c>
      <c r="C318" s="41">
        <f t="shared" si="12"/>
        <v>51588</v>
      </c>
      <c r="D318" s="42" t="s">
        <v>484</v>
      </c>
      <c r="E318" s="42" t="s">
        <v>484</v>
      </c>
      <c r="F318" s="42" t="s">
        <v>484</v>
      </c>
    </row>
    <row r="319" spans="1:6" x14ac:dyDescent="0.3">
      <c r="A319" s="41" t="b">
        <v>1</v>
      </c>
      <c r="B319" s="42" t="str">
        <f t="shared" si="11"/>
        <v>업적 - [영웅] 룬스톤 획득 Step.2</v>
      </c>
      <c r="C319" s="41">
        <f t="shared" si="12"/>
        <v>51589</v>
      </c>
      <c r="D319" s="42" t="s">
        <v>485</v>
      </c>
      <c r="E319" s="42" t="s">
        <v>485</v>
      </c>
      <c r="F319" s="42" t="s">
        <v>485</v>
      </c>
    </row>
    <row r="320" spans="1:6" x14ac:dyDescent="0.3">
      <c r="A320" s="41" t="b">
        <v>1</v>
      </c>
      <c r="B320" s="42" t="str">
        <f t="shared" si="11"/>
        <v>업적 - [영웅] 룬스톤 획득 Step.3</v>
      </c>
      <c r="C320" s="41">
        <f t="shared" si="12"/>
        <v>51590</v>
      </c>
      <c r="D320" s="42" t="s">
        <v>486</v>
      </c>
      <c r="E320" s="42" t="s">
        <v>486</v>
      </c>
      <c r="F320" s="42" t="s">
        <v>486</v>
      </c>
    </row>
    <row r="321" spans="1:6" x14ac:dyDescent="0.3">
      <c r="A321" s="41" t="b">
        <v>1</v>
      </c>
      <c r="B321" s="42" t="str">
        <f t="shared" si="11"/>
        <v>업적 - [영웅] 룬스톤 획득 Step.4</v>
      </c>
      <c r="C321" s="41">
        <f t="shared" si="12"/>
        <v>51591</v>
      </c>
      <c r="D321" s="42" t="s">
        <v>487</v>
      </c>
      <c r="E321" s="42" t="s">
        <v>487</v>
      </c>
      <c r="F321" s="42" t="s">
        <v>487</v>
      </c>
    </row>
    <row r="322" spans="1:6" x14ac:dyDescent="0.3">
      <c r="A322" s="41" t="b">
        <v>1</v>
      </c>
      <c r="B322" s="42" t="str">
        <f t="shared" si="11"/>
        <v>업적 - [영웅] 룬스톤 획득 Step.5</v>
      </c>
      <c r="C322" s="41">
        <f t="shared" si="12"/>
        <v>51592</v>
      </c>
      <c r="D322" s="42" t="s">
        <v>488</v>
      </c>
      <c r="E322" s="42" t="s">
        <v>488</v>
      </c>
      <c r="F322" s="42" t="s">
        <v>488</v>
      </c>
    </row>
    <row r="323" spans="1:6" x14ac:dyDescent="0.3">
      <c r="A323" s="41" t="b">
        <v>1</v>
      </c>
      <c r="B323" s="42" t="str">
        <f t="shared" si="11"/>
        <v>업적 - [영웅] 룬스톤 획득 Step.6</v>
      </c>
      <c r="C323" s="41">
        <f t="shared" si="12"/>
        <v>51593</v>
      </c>
      <c r="D323" s="42" t="s">
        <v>489</v>
      </c>
      <c r="E323" s="42" t="s">
        <v>489</v>
      </c>
      <c r="F323" s="42" t="s">
        <v>489</v>
      </c>
    </row>
    <row r="324" spans="1:6" x14ac:dyDescent="0.3">
      <c r="A324" s="41" t="b">
        <v>1</v>
      </c>
      <c r="B324" s="42" t="str">
        <f t="shared" si="11"/>
        <v>업적 - [영웅] 룬스톤 획득 Step.7</v>
      </c>
      <c r="C324" s="41">
        <f t="shared" si="12"/>
        <v>51594</v>
      </c>
      <c r="D324" s="42" t="s">
        <v>490</v>
      </c>
      <c r="E324" s="42" t="s">
        <v>490</v>
      </c>
      <c r="F324" s="42" t="s">
        <v>490</v>
      </c>
    </row>
    <row r="325" spans="1:6" x14ac:dyDescent="0.3">
      <c r="A325" s="41" t="b">
        <v>1</v>
      </c>
      <c r="B325" s="42" t="str">
        <f t="shared" si="11"/>
        <v>업적 - [영웅] 룬스톤 획득 Step.8</v>
      </c>
      <c r="C325" s="41">
        <f t="shared" si="12"/>
        <v>51595</v>
      </c>
      <c r="D325" s="42" t="s">
        <v>491</v>
      </c>
      <c r="E325" s="42" t="s">
        <v>491</v>
      </c>
      <c r="F325" s="42" t="s">
        <v>491</v>
      </c>
    </row>
    <row r="326" spans="1:6" x14ac:dyDescent="0.3">
      <c r="A326" s="41" t="b">
        <v>1</v>
      </c>
      <c r="B326" s="42" t="str">
        <f t="shared" si="11"/>
        <v>업적 - [영웅] 룬스톤 획득 Step.9</v>
      </c>
      <c r="C326" s="41">
        <f t="shared" si="12"/>
        <v>51596</v>
      </c>
      <c r="D326" s="42" t="s">
        <v>492</v>
      </c>
      <c r="E326" s="42" t="s">
        <v>492</v>
      </c>
      <c r="F326" s="42" t="s">
        <v>492</v>
      </c>
    </row>
    <row r="327" spans="1:6" x14ac:dyDescent="0.3">
      <c r="A327" s="41" t="b">
        <v>1</v>
      </c>
      <c r="B327" s="42" t="str">
        <f t="shared" si="11"/>
        <v>업적 - [영웅] 룬스톤 획득 Step.10</v>
      </c>
      <c r="C327" s="41">
        <f t="shared" si="12"/>
        <v>51597</v>
      </c>
      <c r="D327" s="42" t="s">
        <v>493</v>
      </c>
      <c r="E327" s="42" t="s">
        <v>493</v>
      </c>
      <c r="F327" s="42" t="s">
        <v>493</v>
      </c>
    </row>
    <row r="328" spans="1:6" x14ac:dyDescent="0.3">
      <c r="A328" s="41" t="b">
        <v>1</v>
      </c>
      <c r="B328" s="42" t="str">
        <f t="shared" si="11"/>
        <v>업적 - [영웅] 룬스톤 획득 Step.11</v>
      </c>
      <c r="C328" s="41">
        <f t="shared" si="12"/>
        <v>51598</v>
      </c>
      <c r="D328" s="42" t="s">
        <v>494</v>
      </c>
      <c r="E328" s="42" t="s">
        <v>494</v>
      </c>
      <c r="F328" s="42" t="s">
        <v>494</v>
      </c>
    </row>
    <row r="329" spans="1:6" x14ac:dyDescent="0.3">
      <c r="A329" s="41" t="b">
        <v>1</v>
      </c>
      <c r="B329" s="42" t="str">
        <f t="shared" si="11"/>
        <v>업적 - [영웅] 룬스톤 획득 Step.12</v>
      </c>
      <c r="C329" s="41">
        <f t="shared" si="12"/>
        <v>51599</v>
      </c>
      <c r="D329" s="42" t="s">
        <v>495</v>
      </c>
      <c r="E329" s="42" t="s">
        <v>495</v>
      </c>
      <c r="F329" s="42" t="s">
        <v>495</v>
      </c>
    </row>
    <row r="330" spans="1:6" x14ac:dyDescent="0.3">
      <c r="A330" s="41" t="b">
        <v>1</v>
      </c>
      <c r="B330" s="42" t="str">
        <f t="shared" si="11"/>
        <v>업적 - [영웅] 룬스톤 획득 Step.13</v>
      </c>
      <c r="C330" s="41">
        <f t="shared" si="12"/>
        <v>51600</v>
      </c>
      <c r="D330" s="42" t="s">
        <v>496</v>
      </c>
      <c r="E330" s="42" t="s">
        <v>496</v>
      </c>
      <c r="F330" s="42" t="s">
        <v>496</v>
      </c>
    </row>
    <row r="331" spans="1:6" x14ac:dyDescent="0.3">
      <c r="A331" s="41" t="b">
        <v>1</v>
      </c>
      <c r="B331" s="42" t="str">
        <f t="shared" si="11"/>
        <v>업적 - [영웅] 룬스톤 획득 Step.14</v>
      </c>
      <c r="C331" s="41">
        <f t="shared" si="12"/>
        <v>51601</v>
      </c>
      <c r="D331" s="42" t="s">
        <v>497</v>
      </c>
      <c r="E331" s="42" t="s">
        <v>497</v>
      </c>
      <c r="F331" s="42" t="s">
        <v>497</v>
      </c>
    </row>
    <row r="332" spans="1:6" x14ac:dyDescent="0.3">
      <c r="A332" s="37" t="b">
        <v>1</v>
      </c>
      <c r="B332" s="38" t="str">
        <f t="shared" si="11"/>
        <v>업적 - [전설] 룬스톤 획득 Step.1</v>
      </c>
      <c r="C332" s="37">
        <f t="shared" si="12"/>
        <v>51602</v>
      </c>
      <c r="D332" s="38" t="s">
        <v>512</v>
      </c>
      <c r="E332" s="38" t="s">
        <v>512</v>
      </c>
      <c r="F332" s="38" t="s">
        <v>512</v>
      </c>
    </row>
    <row r="333" spans="1:6" x14ac:dyDescent="0.3">
      <c r="A333" s="37" t="b">
        <v>1</v>
      </c>
      <c r="B333" s="38" t="str">
        <f t="shared" si="11"/>
        <v>업적 - [전설] 룬스톤 획득 Step.2</v>
      </c>
      <c r="C333" s="37">
        <f t="shared" si="12"/>
        <v>51603</v>
      </c>
      <c r="D333" s="38" t="s">
        <v>513</v>
      </c>
      <c r="E333" s="38" t="s">
        <v>513</v>
      </c>
      <c r="F333" s="38" t="s">
        <v>513</v>
      </c>
    </row>
    <row r="334" spans="1:6" x14ac:dyDescent="0.3">
      <c r="A334" s="37" t="b">
        <v>1</v>
      </c>
      <c r="B334" s="38" t="str">
        <f t="shared" si="11"/>
        <v>업적 - [전설] 룬스톤 획득 Step.3</v>
      </c>
      <c r="C334" s="37">
        <f t="shared" si="12"/>
        <v>51604</v>
      </c>
      <c r="D334" s="38" t="s">
        <v>514</v>
      </c>
      <c r="E334" s="38" t="s">
        <v>514</v>
      </c>
      <c r="F334" s="38" t="s">
        <v>514</v>
      </c>
    </row>
    <row r="335" spans="1:6" x14ac:dyDescent="0.3">
      <c r="A335" s="37" t="b">
        <v>1</v>
      </c>
      <c r="B335" s="38" t="str">
        <f t="shared" si="11"/>
        <v>업적 - [전설] 룬스톤 획득 Step.4</v>
      </c>
      <c r="C335" s="37">
        <f t="shared" si="12"/>
        <v>51605</v>
      </c>
      <c r="D335" s="38" t="s">
        <v>515</v>
      </c>
      <c r="E335" s="38" t="s">
        <v>515</v>
      </c>
      <c r="F335" s="38" t="s">
        <v>515</v>
      </c>
    </row>
    <row r="336" spans="1:6" x14ac:dyDescent="0.3">
      <c r="A336" s="37" t="b">
        <v>1</v>
      </c>
      <c r="B336" s="38" t="str">
        <f t="shared" si="11"/>
        <v>업적 - [전설] 룬스톤 획득 Step.5</v>
      </c>
      <c r="C336" s="37">
        <f t="shared" si="12"/>
        <v>51606</v>
      </c>
      <c r="D336" s="38" t="s">
        <v>516</v>
      </c>
      <c r="E336" s="38" t="s">
        <v>516</v>
      </c>
      <c r="F336" s="38" t="s">
        <v>516</v>
      </c>
    </row>
    <row r="337" spans="1:6" x14ac:dyDescent="0.3">
      <c r="A337" s="37" t="b">
        <v>1</v>
      </c>
      <c r="B337" s="38" t="str">
        <f t="shared" si="11"/>
        <v>업적 - [전설] 룬스톤 획득 Step.6</v>
      </c>
      <c r="C337" s="37">
        <f t="shared" si="12"/>
        <v>51607</v>
      </c>
      <c r="D337" s="38" t="s">
        <v>517</v>
      </c>
      <c r="E337" s="38" t="s">
        <v>517</v>
      </c>
      <c r="F337" s="38" t="s">
        <v>517</v>
      </c>
    </row>
    <row r="338" spans="1:6" x14ac:dyDescent="0.3">
      <c r="A338" s="37" t="b">
        <v>1</v>
      </c>
      <c r="B338" s="38" t="str">
        <f t="shared" si="11"/>
        <v>업적 - [전설] 룬스톤 획득 Step.7</v>
      </c>
      <c r="C338" s="37">
        <f t="shared" si="12"/>
        <v>51608</v>
      </c>
      <c r="D338" s="38" t="s">
        <v>518</v>
      </c>
      <c r="E338" s="38" t="s">
        <v>518</v>
      </c>
      <c r="F338" s="38" t="s">
        <v>518</v>
      </c>
    </row>
    <row r="339" spans="1:6" x14ac:dyDescent="0.3">
      <c r="A339" s="37" t="b">
        <v>1</v>
      </c>
      <c r="B339" s="38" t="str">
        <f t="shared" si="11"/>
        <v>업적 - [전설] 룬스톤 획득 Step.8</v>
      </c>
      <c r="C339" s="37">
        <f t="shared" si="12"/>
        <v>51609</v>
      </c>
      <c r="D339" s="38" t="s">
        <v>519</v>
      </c>
      <c r="E339" s="38" t="s">
        <v>519</v>
      </c>
      <c r="F339" s="38" t="s">
        <v>519</v>
      </c>
    </row>
    <row r="340" spans="1:6" x14ac:dyDescent="0.3">
      <c r="A340" s="37" t="b">
        <v>1</v>
      </c>
      <c r="B340" s="38" t="str">
        <f t="shared" si="11"/>
        <v>업적 - [전설] 룬스톤 획득 Step.9</v>
      </c>
      <c r="C340" s="37">
        <f t="shared" si="12"/>
        <v>51610</v>
      </c>
      <c r="D340" s="38" t="s">
        <v>520</v>
      </c>
      <c r="E340" s="38" t="s">
        <v>520</v>
      </c>
      <c r="F340" s="38" t="s">
        <v>520</v>
      </c>
    </row>
    <row r="341" spans="1:6" x14ac:dyDescent="0.3">
      <c r="A341" s="37" t="b">
        <v>1</v>
      </c>
      <c r="B341" s="38" t="str">
        <f t="shared" si="11"/>
        <v>업적 - [전설] 룬스톤 획득 Step.10</v>
      </c>
      <c r="C341" s="37">
        <f t="shared" si="12"/>
        <v>51611</v>
      </c>
      <c r="D341" s="38" t="s">
        <v>521</v>
      </c>
      <c r="E341" s="38" t="s">
        <v>521</v>
      </c>
      <c r="F341" s="38" t="s">
        <v>521</v>
      </c>
    </row>
    <row r="342" spans="1:6" x14ac:dyDescent="0.3">
      <c r="A342" s="37" t="b">
        <v>1</v>
      </c>
      <c r="B342" s="38" t="str">
        <f t="shared" si="11"/>
        <v>업적 - [전설] 룬스톤 획득 Step.11</v>
      </c>
      <c r="C342" s="37">
        <f t="shared" si="12"/>
        <v>51612</v>
      </c>
      <c r="D342" s="38" t="s">
        <v>522</v>
      </c>
      <c r="E342" s="38" t="s">
        <v>522</v>
      </c>
      <c r="F342" s="38" t="s">
        <v>522</v>
      </c>
    </row>
    <row r="343" spans="1:6" x14ac:dyDescent="0.3">
      <c r="A343" s="37" t="b">
        <v>1</v>
      </c>
      <c r="B343" s="38" t="str">
        <f t="shared" si="11"/>
        <v>업적 - [전설] 룬스톤 획득 Step.12</v>
      </c>
      <c r="C343" s="37">
        <f t="shared" si="12"/>
        <v>51613</v>
      </c>
      <c r="D343" s="38" t="s">
        <v>523</v>
      </c>
      <c r="E343" s="38" t="s">
        <v>523</v>
      </c>
      <c r="F343" s="38" t="s">
        <v>523</v>
      </c>
    </row>
    <row r="344" spans="1:6" x14ac:dyDescent="0.3">
      <c r="A344" s="37" t="b">
        <v>1</v>
      </c>
      <c r="B344" s="38" t="str">
        <f t="shared" si="11"/>
        <v>업적 - [전설] 룬스톤 획득 Step.13</v>
      </c>
      <c r="C344" s="37">
        <f t="shared" si="12"/>
        <v>51614</v>
      </c>
      <c r="D344" s="38" t="s">
        <v>524</v>
      </c>
      <c r="E344" s="38" t="s">
        <v>524</v>
      </c>
      <c r="F344" s="38" t="s">
        <v>524</v>
      </c>
    </row>
    <row r="345" spans="1:6" x14ac:dyDescent="0.3">
      <c r="A345" s="37" t="b">
        <v>1</v>
      </c>
      <c r="B345" s="38" t="str">
        <f t="shared" si="11"/>
        <v>업적 - [전설] 룬스톤 획득 Step.14</v>
      </c>
      <c r="C345" s="37">
        <f t="shared" si="12"/>
        <v>51615</v>
      </c>
      <c r="D345" s="38" t="s">
        <v>525</v>
      </c>
      <c r="E345" s="38" t="s">
        <v>525</v>
      </c>
      <c r="F345" s="38" t="s">
        <v>525</v>
      </c>
    </row>
    <row r="346" spans="1:6" x14ac:dyDescent="0.3">
      <c r="A346" s="41" t="b">
        <v>1</v>
      </c>
      <c r="B346" s="42" t="str">
        <f t="shared" si="11"/>
        <v>업적 - [불멸] 룬스톤 획득 Step.1</v>
      </c>
      <c r="C346" s="41">
        <f t="shared" si="12"/>
        <v>51616</v>
      </c>
      <c r="D346" s="42" t="s">
        <v>498</v>
      </c>
      <c r="E346" s="42" t="s">
        <v>498</v>
      </c>
      <c r="F346" s="42" t="s">
        <v>498</v>
      </c>
    </row>
    <row r="347" spans="1:6" x14ac:dyDescent="0.3">
      <c r="A347" s="41" t="b">
        <v>1</v>
      </c>
      <c r="B347" s="42" t="str">
        <f t="shared" si="11"/>
        <v>업적 - [불멸] 룬스톤 획득 Step.2</v>
      </c>
      <c r="C347" s="41">
        <f t="shared" si="12"/>
        <v>51617</v>
      </c>
      <c r="D347" s="42" t="s">
        <v>499</v>
      </c>
      <c r="E347" s="42" t="s">
        <v>499</v>
      </c>
      <c r="F347" s="42" t="s">
        <v>499</v>
      </c>
    </row>
    <row r="348" spans="1:6" x14ac:dyDescent="0.3">
      <c r="A348" s="41" t="b">
        <v>1</v>
      </c>
      <c r="B348" s="42" t="str">
        <f t="shared" si="11"/>
        <v>업적 - [불멸] 룬스톤 획득 Step.3</v>
      </c>
      <c r="C348" s="41">
        <f t="shared" si="12"/>
        <v>51618</v>
      </c>
      <c r="D348" s="42" t="s">
        <v>500</v>
      </c>
      <c r="E348" s="42" t="s">
        <v>500</v>
      </c>
      <c r="F348" s="42" t="s">
        <v>500</v>
      </c>
    </row>
    <row r="349" spans="1:6" x14ac:dyDescent="0.3">
      <c r="A349" s="41" t="b">
        <v>1</v>
      </c>
      <c r="B349" s="42" t="str">
        <f t="shared" si="11"/>
        <v>업적 - [불멸] 룬스톤 획득 Step.4</v>
      </c>
      <c r="C349" s="41">
        <f t="shared" si="12"/>
        <v>51619</v>
      </c>
      <c r="D349" s="42" t="s">
        <v>501</v>
      </c>
      <c r="E349" s="42" t="s">
        <v>501</v>
      </c>
      <c r="F349" s="42" t="s">
        <v>501</v>
      </c>
    </row>
    <row r="350" spans="1:6" x14ac:dyDescent="0.3">
      <c r="A350" s="41" t="b">
        <v>1</v>
      </c>
      <c r="B350" s="42" t="str">
        <f t="shared" si="11"/>
        <v>업적 - [불멸] 룬스톤 획득 Step.5</v>
      </c>
      <c r="C350" s="41">
        <f t="shared" si="12"/>
        <v>51620</v>
      </c>
      <c r="D350" s="42" t="s">
        <v>502</v>
      </c>
      <c r="E350" s="42" t="s">
        <v>502</v>
      </c>
      <c r="F350" s="42" t="s">
        <v>502</v>
      </c>
    </row>
    <row r="351" spans="1:6" x14ac:dyDescent="0.3">
      <c r="A351" s="41" t="b">
        <v>1</v>
      </c>
      <c r="B351" s="42" t="str">
        <f t="shared" si="11"/>
        <v>업적 - [불멸] 룬스톤 획득 Step.6</v>
      </c>
      <c r="C351" s="41">
        <f t="shared" si="12"/>
        <v>51621</v>
      </c>
      <c r="D351" s="42" t="s">
        <v>503</v>
      </c>
      <c r="E351" s="42" t="s">
        <v>503</v>
      </c>
      <c r="F351" s="42" t="s">
        <v>503</v>
      </c>
    </row>
    <row r="352" spans="1:6" x14ac:dyDescent="0.3">
      <c r="A352" s="41" t="b">
        <v>1</v>
      </c>
      <c r="B352" s="42" t="str">
        <f t="shared" ref="B352:B415" si="13">"업적 - " &amp;D352</f>
        <v>업적 - [불멸] 룬스톤 획득 Step.7</v>
      </c>
      <c r="C352" s="41">
        <f t="shared" ref="C352:C415" si="14">C351+1</f>
        <v>51622</v>
      </c>
      <c r="D352" s="42" t="s">
        <v>504</v>
      </c>
      <c r="E352" s="42" t="s">
        <v>504</v>
      </c>
      <c r="F352" s="42" t="s">
        <v>504</v>
      </c>
    </row>
    <row r="353" spans="1:6" x14ac:dyDescent="0.3">
      <c r="A353" s="41" t="b">
        <v>1</v>
      </c>
      <c r="B353" s="42" t="str">
        <f t="shared" si="13"/>
        <v>업적 - [불멸] 룬스톤 획득 Step.8</v>
      </c>
      <c r="C353" s="41">
        <f t="shared" si="14"/>
        <v>51623</v>
      </c>
      <c r="D353" s="42" t="s">
        <v>505</v>
      </c>
      <c r="E353" s="42" t="s">
        <v>505</v>
      </c>
      <c r="F353" s="42" t="s">
        <v>505</v>
      </c>
    </row>
    <row r="354" spans="1:6" x14ac:dyDescent="0.3">
      <c r="A354" s="41" t="b">
        <v>1</v>
      </c>
      <c r="B354" s="42" t="str">
        <f t="shared" si="13"/>
        <v>업적 - [불멸] 룬스톤 획득 Step.9</v>
      </c>
      <c r="C354" s="41">
        <f t="shared" si="14"/>
        <v>51624</v>
      </c>
      <c r="D354" s="42" t="s">
        <v>506</v>
      </c>
      <c r="E354" s="42" t="s">
        <v>506</v>
      </c>
      <c r="F354" s="42" t="s">
        <v>506</v>
      </c>
    </row>
    <row r="355" spans="1:6" x14ac:dyDescent="0.3">
      <c r="A355" s="41" t="b">
        <v>1</v>
      </c>
      <c r="B355" s="42" t="str">
        <f t="shared" si="13"/>
        <v>업적 - [불멸] 룬스톤 획득 Step.10</v>
      </c>
      <c r="C355" s="41">
        <f t="shared" si="14"/>
        <v>51625</v>
      </c>
      <c r="D355" s="42" t="s">
        <v>507</v>
      </c>
      <c r="E355" s="42" t="s">
        <v>507</v>
      </c>
      <c r="F355" s="42" t="s">
        <v>507</v>
      </c>
    </row>
    <row r="356" spans="1:6" x14ac:dyDescent="0.3">
      <c r="A356" s="41" t="b">
        <v>1</v>
      </c>
      <c r="B356" s="42" t="str">
        <f t="shared" si="13"/>
        <v>업적 - [불멸] 룬스톤 획득 Step.11</v>
      </c>
      <c r="C356" s="41">
        <f t="shared" si="14"/>
        <v>51626</v>
      </c>
      <c r="D356" s="42" t="s">
        <v>508</v>
      </c>
      <c r="E356" s="42" t="s">
        <v>508</v>
      </c>
      <c r="F356" s="42" t="s">
        <v>508</v>
      </c>
    </row>
    <row r="357" spans="1:6" x14ac:dyDescent="0.3">
      <c r="A357" s="41" t="b">
        <v>1</v>
      </c>
      <c r="B357" s="42" t="str">
        <f t="shared" si="13"/>
        <v>업적 - [불멸] 룬스톤 획득 Step.12</v>
      </c>
      <c r="C357" s="41">
        <f t="shared" si="14"/>
        <v>51627</v>
      </c>
      <c r="D357" s="42" t="s">
        <v>509</v>
      </c>
      <c r="E357" s="42" t="s">
        <v>509</v>
      </c>
      <c r="F357" s="42" t="s">
        <v>509</v>
      </c>
    </row>
    <row r="358" spans="1:6" x14ac:dyDescent="0.3">
      <c r="A358" s="41" t="b">
        <v>1</v>
      </c>
      <c r="B358" s="42" t="str">
        <f t="shared" si="13"/>
        <v>업적 - [불멸] 룬스톤 획득 Step.13</v>
      </c>
      <c r="C358" s="41">
        <f t="shared" si="14"/>
        <v>51628</v>
      </c>
      <c r="D358" s="42" t="s">
        <v>510</v>
      </c>
      <c r="E358" s="42" t="s">
        <v>510</v>
      </c>
      <c r="F358" s="42" t="s">
        <v>510</v>
      </c>
    </row>
    <row r="359" spans="1:6" x14ac:dyDescent="0.3">
      <c r="A359" s="41" t="b">
        <v>1</v>
      </c>
      <c r="B359" s="42" t="str">
        <f t="shared" si="13"/>
        <v>업적 - [불멸] 룬스톤 획득 Step.14</v>
      </c>
      <c r="C359" s="41">
        <f t="shared" si="14"/>
        <v>51629</v>
      </c>
      <c r="D359" s="42" t="s">
        <v>511</v>
      </c>
      <c r="E359" s="42" t="s">
        <v>511</v>
      </c>
      <c r="F359" s="42" t="s">
        <v>511</v>
      </c>
    </row>
    <row r="360" spans="1:6" x14ac:dyDescent="0.3">
      <c r="A360" s="37" t="b">
        <v>1</v>
      </c>
      <c r="B360" s="38" t="str">
        <f t="shared" si="13"/>
        <v>업적 - 장비아이템 합성 Step.1</v>
      </c>
      <c r="C360" s="37">
        <f t="shared" si="14"/>
        <v>51630</v>
      </c>
      <c r="D360" s="38" t="s">
        <v>375</v>
      </c>
      <c r="E360" s="38" t="s">
        <v>375</v>
      </c>
      <c r="F360" s="38" t="s">
        <v>375</v>
      </c>
    </row>
    <row r="361" spans="1:6" x14ac:dyDescent="0.3">
      <c r="A361" s="37" t="b">
        <v>1</v>
      </c>
      <c r="B361" s="38" t="str">
        <f t="shared" si="13"/>
        <v>업적 - 장비아이템 합성 Step.2</v>
      </c>
      <c r="C361" s="37">
        <f t="shared" si="14"/>
        <v>51631</v>
      </c>
      <c r="D361" s="38" t="s">
        <v>376</v>
      </c>
      <c r="E361" s="38" t="s">
        <v>376</v>
      </c>
      <c r="F361" s="38" t="s">
        <v>376</v>
      </c>
    </row>
    <row r="362" spans="1:6" x14ac:dyDescent="0.3">
      <c r="A362" s="37" t="b">
        <v>1</v>
      </c>
      <c r="B362" s="38" t="str">
        <f t="shared" si="13"/>
        <v>업적 - 장비아이템 합성 Step.3</v>
      </c>
      <c r="C362" s="37">
        <f t="shared" si="14"/>
        <v>51632</v>
      </c>
      <c r="D362" s="38" t="s">
        <v>377</v>
      </c>
      <c r="E362" s="38" t="s">
        <v>377</v>
      </c>
      <c r="F362" s="38" t="s">
        <v>377</v>
      </c>
    </row>
    <row r="363" spans="1:6" x14ac:dyDescent="0.3">
      <c r="A363" s="37" t="b">
        <v>1</v>
      </c>
      <c r="B363" s="38" t="str">
        <f t="shared" si="13"/>
        <v>업적 - 장비아이템 합성 Step.4</v>
      </c>
      <c r="C363" s="37">
        <f t="shared" si="14"/>
        <v>51633</v>
      </c>
      <c r="D363" s="38" t="s">
        <v>378</v>
      </c>
      <c r="E363" s="38" t="s">
        <v>378</v>
      </c>
      <c r="F363" s="38" t="s">
        <v>378</v>
      </c>
    </row>
    <row r="364" spans="1:6" x14ac:dyDescent="0.3">
      <c r="A364" s="37" t="b">
        <v>1</v>
      </c>
      <c r="B364" s="38" t="str">
        <f t="shared" si="13"/>
        <v>업적 - 장비아이템 합성 Step.5</v>
      </c>
      <c r="C364" s="37">
        <f t="shared" si="14"/>
        <v>51634</v>
      </c>
      <c r="D364" s="38" t="s">
        <v>379</v>
      </c>
      <c r="E364" s="38" t="s">
        <v>379</v>
      </c>
      <c r="F364" s="38" t="s">
        <v>379</v>
      </c>
    </row>
    <row r="365" spans="1:6" x14ac:dyDescent="0.3">
      <c r="A365" s="37" t="b">
        <v>1</v>
      </c>
      <c r="B365" s="38" t="str">
        <f t="shared" si="13"/>
        <v>업적 - 장비아이템 합성 Step.6</v>
      </c>
      <c r="C365" s="37">
        <f t="shared" si="14"/>
        <v>51635</v>
      </c>
      <c r="D365" s="38" t="s">
        <v>380</v>
      </c>
      <c r="E365" s="38" t="s">
        <v>380</v>
      </c>
      <c r="F365" s="38" t="s">
        <v>380</v>
      </c>
    </row>
    <row r="366" spans="1:6" x14ac:dyDescent="0.3">
      <c r="A366" s="37" t="b">
        <v>1</v>
      </c>
      <c r="B366" s="38" t="str">
        <f t="shared" si="13"/>
        <v>업적 - 장비아이템 합성 Step.7</v>
      </c>
      <c r="C366" s="37">
        <f t="shared" si="14"/>
        <v>51636</v>
      </c>
      <c r="D366" s="38" t="s">
        <v>381</v>
      </c>
      <c r="E366" s="38" t="s">
        <v>381</v>
      </c>
      <c r="F366" s="38" t="s">
        <v>381</v>
      </c>
    </row>
    <row r="367" spans="1:6" x14ac:dyDescent="0.3">
      <c r="A367" s="37" t="b">
        <v>1</v>
      </c>
      <c r="B367" s="38" t="str">
        <f t="shared" si="13"/>
        <v>업적 - 장비아이템 합성 Step.8</v>
      </c>
      <c r="C367" s="37">
        <f t="shared" si="14"/>
        <v>51637</v>
      </c>
      <c r="D367" s="38" t="s">
        <v>382</v>
      </c>
      <c r="E367" s="38" t="s">
        <v>382</v>
      </c>
      <c r="F367" s="38" t="s">
        <v>382</v>
      </c>
    </row>
    <row r="368" spans="1:6" x14ac:dyDescent="0.3">
      <c r="A368" s="37" t="b">
        <v>1</v>
      </c>
      <c r="B368" s="38" t="str">
        <f t="shared" si="13"/>
        <v>업적 - 장비아이템 합성 Step.9</v>
      </c>
      <c r="C368" s="37">
        <f t="shared" si="14"/>
        <v>51638</v>
      </c>
      <c r="D368" s="38" t="s">
        <v>383</v>
      </c>
      <c r="E368" s="38" t="s">
        <v>383</v>
      </c>
      <c r="F368" s="38" t="s">
        <v>383</v>
      </c>
    </row>
    <row r="369" spans="1:6" x14ac:dyDescent="0.3">
      <c r="A369" s="37" t="b">
        <v>1</v>
      </c>
      <c r="B369" s="38" t="str">
        <f t="shared" si="13"/>
        <v>업적 - 장비아이템 합성 Step.10</v>
      </c>
      <c r="C369" s="37">
        <f t="shared" si="14"/>
        <v>51639</v>
      </c>
      <c r="D369" s="38" t="s">
        <v>384</v>
      </c>
      <c r="E369" s="38" t="s">
        <v>384</v>
      </c>
      <c r="F369" s="38" t="s">
        <v>384</v>
      </c>
    </row>
    <row r="370" spans="1:6" x14ac:dyDescent="0.3">
      <c r="A370" s="37" t="b">
        <v>1</v>
      </c>
      <c r="B370" s="38" t="str">
        <f t="shared" si="13"/>
        <v>업적 - 장비아이템 합성 Step.11</v>
      </c>
      <c r="C370" s="37">
        <f t="shared" si="14"/>
        <v>51640</v>
      </c>
      <c r="D370" s="38" t="s">
        <v>385</v>
      </c>
      <c r="E370" s="38" t="s">
        <v>385</v>
      </c>
      <c r="F370" s="38" t="s">
        <v>385</v>
      </c>
    </row>
    <row r="371" spans="1:6" x14ac:dyDescent="0.3">
      <c r="A371" s="37" t="b">
        <v>1</v>
      </c>
      <c r="B371" s="38" t="str">
        <f t="shared" si="13"/>
        <v>업적 - 장비아이템 합성 Step.12</v>
      </c>
      <c r="C371" s="37">
        <f t="shared" si="14"/>
        <v>51641</v>
      </c>
      <c r="D371" s="38" t="s">
        <v>386</v>
      </c>
      <c r="E371" s="38" t="s">
        <v>386</v>
      </c>
      <c r="F371" s="38" t="s">
        <v>386</v>
      </c>
    </row>
    <row r="372" spans="1:6" x14ac:dyDescent="0.3">
      <c r="A372" s="37" t="b">
        <v>1</v>
      </c>
      <c r="B372" s="38" t="str">
        <f t="shared" si="13"/>
        <v>업적 - 장비아이템 합성 Step.13</v>
      </c>
      <c r="C372" s="37">
        <f t="shared" si="14"/>
        <v>51642</v>
      </c>
      <c r="D372" s="38" t="s">
        <v>387</v>
      </c>
      <c r="E372" s="38" t="s">
        <v>387</v>
      </c>
      <c r="F372" s="38" t="s">
        <v>387</v>
      </c>
    </row>
    <row r="373" spans="1:6" x14ac:dyDescent="0.3">
      <c r="A373" s="37" t="b">
        <v>1</v>
      </c>
      <c r="B373" s="38" t="str">
        <f t="shared" si="13"/>
        <v>업적 - 장비아이템 합성 Step.14</v>
      </c>
      <c r="C373" s="37">
        <f t="shared" si="14"/>
        <v>51643</v>
      </c>
      <c r="D373" s="38" t="s">
        <v>388</v>
      </c>
      <c r="E373" s="38" t="s">
        <v>388</v>
      </c>
      <c r="F373" s="38" t="s">
        <v>388</v>
      </c>
    </row>
    <row r="374" spans="1:6" x14ac:dyDescent="0.3">
      <c r="A374" s="37" t="b">
        <v>1</v>
      </c>
      <c r="B374" s="38" t="str">
        <f t="shared" si="13"/>
        <v>업적 - 장비아이템 합성 Step.15</v>
      </c>
      <c r="C374" s="37">
        <f t="shared" si="14"/>
        <v>51644</v>
      </c>
      <c r="D374" s="38" t="s">
        <v>389</v>
      </c>
      <c r="E374" s="38" t="s">
        <v>389</v>
      </c>
      <c r="F374" s="38" t="s">
        <v>389</v>
      </c>
    </row>
    <row r="375" spans="1:6" x14ac:dyDescent="0.3">
      <c r="A375" s="37" t="b">
        <v>1</v>
      </c>
      <c r="B375" s="38" t="str">
        <f t="shared" si="13"/>
        <v>업적 - 장비아이템 합성 Step.16</v>
      </c>
      <c r="C375" s="37">
        <f t="shared" si="14"/>
        <v>51645</v>
      </c>
      <c r="D375" s="38" t="s">
        <v>390</v>
      </c>
      <c r="E375" s="38" t="s">
        <v>390</v>
      </c>
      <c r="F375" s="38" t="s">
        <v>390</v>
      </c>
    </row>
    <row r="376" spans="1:6" x14ac:dyDescent="0.3">
      <c r="A376" s="37" t="b">
        <v>1</v>
      </c>
      <c r="B376" s="38" t="str">
        <f t="shared" si="13"/>
        <v>업적 - 장비아이템 합성 Step.17</v>
      </c>
      <c r="C376" s="37">
        <f t="shared" si="14"/>
        <v>51646</v>
      </c>
      <c r="D376" s="38" t="s">
        <v>391</v>
      </c>
      <c r="E376" s="38" t="s">
        <v>391</v>
      </c>
      <c r="F376" s="38" t="s">
        <v>391</v>
      </c>
    </row>
    <row r="377" spans="1:6" x14ac:dyDescent="0.3">
      <c r="A377" s="37" t="b">
        <v>1</v>
      </c>
      <c r="B377" s="38" t="str">
        <f t="shared" si="13"/>
        <v>업적 - 장비아이템 합성 Step.18</v>
      </c>
      <c r="C377" s="37">
        <f t="shared" si="14"/>
        <v>51647</v>
      </c>
      <c r="D377" s="38" t="s">
        <v>392</v>
      </c>
      <c r="E377" s="38" t="s">
        <v>392</v>
      </c>
      <c r="F377" s="38" t="s">
        <v>392</v>
      </c>
    </row>
    <row r="378" spans="1:6" x14ac:dyDescent="0.3">
      <c r="A378" s="37" t="b">
        <v>1</v>
      </c>
      <c r="B378" s="38" t="str">
        <f t="shared" si="13"/>
        <v>업적 - 장비아이템 합성 Step.19</v>
      </c>
      <c r="C378" s="37">
        <f t="shared" si="14"/>
        <v>51648</v>
      </c>
      <c r="D378" s="38" t="s">
        <v>393</v>
      </c>
      <c r="E378" s="38" t="s">
        <v>393</v>
      </c>
      <c r="F378" s="38" t="s">
        <v>393</v>
      </c>
    </row>
    <row r="379" spans="1:6" x14ac:dyDescent="0.3">
      <c r="A379" s="37" t="b">
        <v>1</v>
      </c>
      <c r="B379" s="38" t="str">
        <f t="shared" si="13"/>
        <v>업적 - 장비아이템 합성 Step.20</v>
      </c>
      <c r="C379" s="37">
        <f t="shared" si="14"/>
        <v>51649</v>
      </c>
      <c r="D379" s="38" t="s">
        <v>394</v>
      </c>
      <c r="E379" s="38" t="s">
        <v>394</v>
      </c>
      <c r="F379" s="38" t="s">
        <v>394</v>
      </c>
    </row>
    <row r="380" spans="1:6" x14ac:dyDescent="0.3">
      <c r="A380" s="37" t="b">
        <v>1</v>
      </c>
      <c r="B380" s="38" t="str">
        <f t="shared" si="13"/>
        <v>업적 - 장비아이템 합성 Step.21</v>
      </c>
      <c r="C380" s="37">
        <f t="shared" si="14"/>
        <v>51650</v>
      </c>
      <c r="D380" s="38" t="s">
        <v>395</v>
      </c>
      <c r="E380" s="38" t="s">
        <v>395</v>
      </c>
      <c r="F380" s="38" t="s">
        <v>395</v>
      </c>
    </row>
    <row r="381" spans="1:6" x14ac:dyDescent="0.3">
      <c r="A381" s="37" t="b">
        <v>1</v>
      </c>
      <c r="B381" s="38" t="str">
        <f t="shared" si="13"/>
        <v>업적 - 장비아이템 합성 Step.22</v>
      </c>
      <c r="C381" s="37">
        <f t="shared" si="14"/>
        <v>51651</v>
      </c>
      <c r="D381" s="38" t="s">
        <v>396</v>
      </c>
      <c r="E381" s="38" t="s">
        <v>396</v>
      </c>
      <c r="F381" s="38" t="s">
        <v>396</v>
      </c>
    </row>
    <row r="382" spans="1:6" x14ac:dyDescent="0.3">
      <c r="A382" s="37" t="b">
        <v>1</v>
      </c>
      <c r="B382" s="38" t="str">
        <f t="shared" si="13"/>
        <v>업적 - 장비아이템 합성 Step.23</v>
      </c>
      <c r="C382" s="37">
        <f t="shared" si="14"/>
        <v>51652</v>
      </c>
      <c r="D382" s="38" t="s">
        <v>397</v>
      </c>
      <c r="E382" s="38" t="s">
        <v>397</v>
      </c>
      <c r="F382" s="38" t="s">
        <v>397</v>
      </c>
    </row>
    <row r="383" spans="1:6" x14ac:dyDescent="0.3">
      <c r="A383" s="37" t="b">
        <v>1</v>
      </c>
      <c r="B383" s="38" t="str">
        <f t="shared" si="13"/>
        <v>업적 - 장비아이템 합성 Step.24</v>
      </c>
      <c r="C383" s="37">
        <f t="shared" si="14"/>
        <v>51653</v>
      </c>
      <c r="D383" s="38" t="s">
        <v>398</v>
      </c>
      <c r="E383" s="38" t="s">
        <v>398</v>
      </c>
      <c r="F383" s="38" t="s">
        <v>398</v>
      </c>
    </row>
    <row r="384" spans="1:6" x14ac:dyDescent="0.3">
      <c r="A384" s="41" t="b">
        <v>1</v>
      </c>
      <c r="B384" s="42" t="str">
        <f t="shared" si="13"/>
        <v>업적 - 장비아이템 승급 Step.1</v>
      </c>
      <c r="C384" s="41">
        <f t="shared" si="14"/>
        <v>51654</v>
      </c>
      <c r="D384" s="42" t="s">
        <v>399</v>
      </c>
      <c r="E384" s="42" t="s">
        <v>399</v>
      </c>
      <c r="F384" s="42" t="s">
        <v>399</v>
      </c>
    </row>
    <row r="385" spans="1:6" x14ac:dyDescent="0.3">
      <c r="A385" s="41" t="b">
        <v>1</v>
      </c>
      <c r="B385" s="42" t="str">
        <f t="shared" si="13"/>
        <v>업적 - 장비아이템 승급 Step.2</v>
      </c>
      <c r="C385" s="41">
        <f t="shared" si="14"/>
        <v>51655</v>
      </c>
      <c r="D385" s="42" t="s">
        <v>400</v>
      </c>
      <c r="E385" s="42" t="s">
        <v>400</v>
      </c>
      <c r="F385" s="42" t="s">
        <v>400</v>
      </c>
    </row>
    <row r="386" spans="1:6" x14ac:dyDescent="0.3">
      <c r="A386" s="41" t="b">
        <v>1</v>
      </c>
      <c r="B386" s="42" t="str">
        <f t="shared" si="13"/>
        <v>업적 - 장비아이템 승급 Step.3</v>
      </c>
      <c r="C386" s="41">
        <f t="shared" si="14"/>
        <v>51656</v>
      </c>
      <c r="D386" s="42" t="s">
        <v>401</v>
      </c>
      <c r="E386" s="42" t="s">
        <v>401</v>
      </c>
      <c r="F386" s="42" t="s">
        <v>401</v>
      </c>
    </row>
    <row r="387" spans="1:6" x14ac:dyDescent="0.3">
      <c r="A387" s="41" t="b">
        <v>1</v>
      </c>
      <c r="B387" s="42" t="str">
        <f t="shared" si="13"/>
        <v>업적 - 장비아이템 승급 Step.4</v>
      </c>
      <c r="C387" s="41">
        <f t="shared" si="14"/>
        <v>51657</v>
      </c>
      <c r="D387" s="42" t="s">
        <v>402</v>
      </c>
      <c r="E387" s="42" t="s">
        <v>402</v>
      </c>
      <c r="F387" s="42" t="s">
        <v>402</v>
      </c>
    </row>
    <row r="388" spans="1:6" x14ac:dyDescent="0.3">
      <c r="A388" s="41" t="b">
        <v>1</v>
      </c>
      <c r="B388" s="42" t="str">
        <f t="shared" si="13"/>
        <v>업적 - 장비아이템 승급 Step.5</v>
      </c>
      <c r="C388" s="41">
        <f t="shared" si="14"/>
        <v>51658</v>
      </c>
      <c r="D388" s="42" t="s">
        <v>403</v>
      </c>
      <c r="E388" s="42" t="s">
        <v>403</v>
      </c>
      <c r="F388" s="42" t="s">
        <v>403</v>
      </c>
    </row>
    <row r="389" spans="1:6" x14ac:dyDescent="0.3">
      <c r="A389" s="41" t="b">
        <v>1</v>
      </c>
      <c r="B389" s="42" t="str">
        <f t="shared" si="13"/>
        <v>업적 - 장비아이템 승급 Step.6</v>
      </c>
      <c r="C389" s="41">
        <f t="shared" si="14"/>
        <v>51659</v>
      </c>
      <c r="D389" s="42" t="s">
        <v>404</v>
      </c>
      <c r="E389" s="42" t="s">
        <v>404</v>
      </c>
      <c r="F389" s="42" t="s">
        <v>404</v>
      </c>
    </row>
    <row r="390" spans="1:6" x14ac:dyDescent="0.3">
      <c r="A390" s="41" t="b">
        <v>1</v>
      </c>
      <c r="B390" s="42" t="str">
        <f t="shared" si="13"/>
        <v>업적 - 장비아이템 승급 Step.7</v>
      </c>
      <c r="C390" s="41">
        <f t="shared" si="14"/>
        <v>51660</v>
      </c>
      <c r="D390" s="42" t="s">
        <v>405</v>
      </c>
      <c r="E390" s="42" t="s">
        <v>405</v>
      </c>
      <c r="F390" s="42" t="s">
        <v>405</v>
      </c>
    </row>
    <row r="391" spans="1:6" x14ac:dyDescent="0.3">
      <c r="A391" s="41" t="b">
        <v>1</v>
      </c>
      <c r="B391" s="42" t="str">
        <f t="shared" si="13"/>
        <v>업적 - 장비아이템 승급 Step.8</v>
      </c>
      <c r="C391" s="41">
        <f t="shared" si="14"/>
        <v>51661</v>
      </c>
      <c r="D391" s="42" t="s">
        <v>406</v>
      </c>
      <c r="E391" s="42" t="s">
        <v>406</v>
      </c>
      <c r="F391" s="42" t="s">
        <v>406</v>
      </c>
    </row>
    <row r="392" spans="1:6" x14ac:dyDescent="0.3">
      <c r="A392" s="41" t="b">
        <v>1</v>
      </c>
      <c r="B392" s="42" t="str">
        <f t="shared" si="13"/>
        <v>업적 - 장비아이템 승급 Step.9</v>
      </c>
      <c r="C392" s="41">
        <f t="shared" si="14"/>
        <v>51662</v>
      </c>
      <c r="D392" s="42" t="s">
        <v>407</v>
      </c>
      <c r="E392" s="42" t="s">
        <v>407</v>
      </c>
      <c r="F392" s="42" t="s">
        <v>407</v>
      </c>
    </row>
    <row r="393" spans="1:6" x14ac:dyDescent="0.3">
      <c r="A393" s="41" t="b">
        <v>1</v>
      </c>
      <c r="B393" s="42" t="str">
        <f t="shared" si="13"/>
        <v>업적 - 장비아이템 승급 Step.10</v>
      </c>
      <c r="C393" s="41">
        <f t="shared" si="14"/>
        <v>51663</v>
      </c>
      <c r="D393" s="42" t="s">
        <v>408</v>
      </c>
      <c r="E393" s="42" t="s">
        <v>408</v>
      </c>
      <c r="F393" s="42" t="s">
        <v>408</v>
      </c>
    </row>
    <row r="394" spans="1:6" x14ac:dyDescent="0.3">
      <c r="A394" s="41" t="b">
        <v>1</v>
      </c>
      <c r="B394" s="42" t="str">
        <f t="shared" si="13"/>
        <v>업적 - 장비아이템 승급 Step.11</v>
      </c>
      <c r="C394" s="41">
        <f t="shared" si="14"/>
        <v>51664</v>
      </c>
      <c r="D394" s="42" t="s">
        <v>409</v>
      </c>
      <c r="E394" s="42" t="s">
        <v>409</v>
      </c>
      <c r="F394" s="42" t="s">
        <v>409</v>
      </c>
    </row>
    <row r="395" spans="1:6" x14ac:dyDescent="0.3">
      <c r="A395" s="41" t="b">
        <v>1</v>
      </c>
      <c r="B395" s="42" t="str">
        <f t="shared" si="13"/>
        <v>업적 - 장비아이템 승급 Step.12</v>
      </c>
      <c r="C395" s="41">
        <f t="shared" si="14"/>
        <v>51665</v>
      </c>
      <c r="D395" s="42" t="s">
        <v>410</v>
      </c>
      <c r="E395" s="42" t="s">
        <v>410</v>
      </c>
      <c r="F395" s="42" t="s">
        <v>410</v>
      </c>
    </row>
    <row r="396" spans="1:6" x14ac:dyDescent="0.3">
      <c r="A396" s="41" t="b">
        <v>1</v>
      </c>
      <c r="B396" s="42" t="str">
        <f t="shared" si="13"/>
        <v>업적 - 장비아이템 승급 Step.13</v>
      </c>
      <c r="C396" s="41">
        <f t="shared" si="14"/>
        <v>51666</v>
      </c>
      <c r="D396" s="42" t="s">
        <v>411</v>
      </c>
      <c r="E396" s="42" t="s">
        <v>411</v>
      </c>
      <c r="F396" s="42" t="s">
        <v>411</v>
      </c>
    </row>
    <row r="397" spans="1:6" x14ac:dyDescent="0.3">
      <c r="A397" s="41" t="b">
        <v>1</v>
      </c>
      <c r="B397" s="42" t="str">
        <f t="shared" si="13"/>
        <v>업적 - 장비아이템 승급 Step.14</v>
      </c>
      <c r="C397" s="41">
        <f t="shared" si="14"/>
        <v>51667</v>
      </c>
      <c r="D397" s="42" t="s">
        <v>412</v>
      </c>
      <c r="E397" s="42" t="s">
        <v>412</v>
      </c>
      <c r="F397" s="42" t="s">
        <v>412</v>
      </c>
    </row>
    <row r="398" spans="1:6" x14ac:dyDescent="0.3">
      <c r="A398" s="41" t="b">
        <v>1</v>
      </c>
      <c r="B398" s="42" t="str">
        <f t="shared" si="13"/>
        <v>업적 - 장비아이템 승급 Step.15</v>
      </c>
      <c r="C398" s="41">
        <f t="shared" si="14"/>
        <v>51668</v>
      </c>
      <c r="D398" s="42" t="s">
        <v>413</v>
      </c>
      <c r="E398" s="42" t="s">
        <v>413</v>
      </c>
      <c r="F398" s="42" t="s">
        <v>413</v>
      </c>
    </row>
    <row r="399" spans="1:6" x14ac:dyDescent="0.3">
      <c r="A399" s="41" t="b">
        <v>1</v>
      </c>
      <c r="B399" s="42" t="str">
        <f t="shared" si="13"/>
        <v>업적 - 장비아이템 승급 Step.16</v>
      </c>
      <c r="C399" s="41">
        <f t="shared" si="14"/>
        <v>51669</v>
      </c>
      <c r="D399" s="42" t="s">
        <v>414</v>
      </c>
      <c r="E399" s="42" t="s">
        <v>414</v>
      </c>
      <c r="F399" s="42" t="s">
        <v>414</v>
      </c>
    </row>
    <row r="400" spans="1:6" x14ac:dyDescent="0.3">
      <c r="A400" s="41" t="b">
        <v>1</v>
      </c>
      <c r="B400" s="42" t="str">
        <f t="shared" si="13"/>
        <v>업적 - 장비아이템 승급 Step.17</v>
      </c>
      <c r="C400" s="41">
        <f t="shared" si="14"/>
        <v>51670</v>
      </c>
      <c r="D400" s="42" t="s">
        <v>415</v>
      </c>
      <c r="E400" s="42" t="s">
        <v>415</v>
      </c>
      <c r="F400" s="42" t="s">
        <v>415</v>
      </c>
    </row>
    <row r="401" spans="1:6" x14ac:dyDescent="0.3">
      <c r="A401" s="37" t="b">
        <v>1</v>
      </c>
      <c r="B401" s="38" t="str">
        <f t="shared" si="13"/>
        <v>업적 - [영웅] 장비아이템 획득 Step.1</v>
      </c>
      <c r="C401" s="37">
        <f t="shared" si="14"/>
        <v>51671</v>
      </c>
      <c r="D401" s="38" t="s">
        <v>526</v>
      </c>
      <c r="E401" s="38" t="s">
        <v>526</v>
      </c>
      <c r="F401" s="38" t="s">
        <v>526</v>
      </c>
    </row>
    <row r="402" spans="1:6" x14ac:dyDescent="0.3">
      <c r="A402" s="37" t="b">
        <v>1</v>
      </c>
      <c r="B402" s="38" t="str">
        <f t="shared" si="13"/>
        <v>업적 - [영웅] 장비아이템 획득 Step.2</v>
      </c>
      <c r="C402" s="37">
        <f t="shared" si="14"/>
        <v>51672</v>
      </c>
      <c r="D402" s="38" t="s">
        <v>527</v>
      </c>
      <c r="E402" s="38" t="s">
        <v>527</v>
      </c>
      <c r="F402" s="38" t="s">
        <v>527</v>
      </c>
    </row>
    <row r="403" spans="1:6" x14ac:dyDescent="0.3">
      <c r="A403" s="37" t="b">
        <v>1</v>
      </c>
      <c r="B403" s="38" t="str">
        <f t="shared" si="13"/>
        <v>업적 - [영웅] 장비아이템 획득 Step.3</v>
      </c>
      <c r="C403" s="37">
        <f t="shared" si="14"/>
        <v>51673</v>
      </c>
      <c r="D403" s="38" t="s">
        <v>528</v>
      </c>
      <c r="E403" s="38" t="s">
        <v>528</v>
      </c>
      <c r="F403" s="38" t="s">
        <v>528</v>
      </c>
    </row>
    <row r="404" spans="1:6" x14ac:dyDescent="0.3">
      <c r="A404" s="37" t="b">
        <v>1</v>
      </c>
      <c r="B404" s="38" t="str">
        <f t="shared" si="13"/>
        <v>업적 - [영웅] 장비아이템 획득 Step.4</v>
      </c>
      <c r="C404" s="37">
        <f t="shared" si="14"/>
        <v>51674</v>
      </c>
      <c r="D404" s="38" t="s">
        <v>529</v>
      </c>
      <c r="E404" s="38" t="s">
        <v>529</v>
      </c>
      <c r="F404" s="38" t="s">
        <v>529</v>
      </c>
    </row>
    <row r="405" spans="1:6" x14ac:dyDescent="0.3">
      <c r="A405" s="37" t="b">
        <v>1</v>
      </c>
      <c r="B405" s="38" t="str">
        <f t="shared" si="13"/>
        <v>업적 - [영웅] 장비아이템 획득 Step.5</v>
      </c>
      <c r="C405" s="37">
        <f t="shared" si="14"/>
        <v>51675</v>
      </c>
      <c r="D405" s="38" t="s">
        <v>530</v>
      </c>
      <c r="E405" s="38" t="s">
        <v>530</v>
      </c>
      <c r="F405" s="38" t="s">
        <v>530</v>
      </c>
    </row>
    <row r="406" spans="1:6" x14ac:dyDescent="0.3">
      <c r="A406" s="37" t="b">
        <v>1</v>
      </c>
      <c r="B406" s="38" t="str">
        <f t="shared" si="13"/>
        <v>업적 - [영웅] 장비아이템 획득 Step.6</v>
      </c>
      <c r="C406" s="37">
        <f t="shared" si="14"/>
        <v>51676</v>
      </c>
      <c r="D406" s="38" t="s">
        <v>531</v>
      </c>
      <c r="E406" s="38" t="s">
        <v>531</v>
      </c>
      <c r="F406" s="38" t="s">
        <v>531</v>
      </c>
    </row>
    <row r="407" spans="1:6" x14ac:dyDescent="0.3">
      <c r="A407" s="37" t="b">
        <v>1</v>
      </c>
      <c r="B407" s="38" t="str">
        <f t="shared" si="13"/>
        <v>업적 - [영웅] 장비아이템 획득 Step.7</v>
      </c>
      <c r="C407" s="37">
        <f t="shared" si="14"/>
        <v>51677</v>
      </c>
      <c r="D407" s="38" t="s">
        <v>532</v>
      </c>
      <c r="E407" s="38" t="s">
        <v>532</v>
      </c>
      <c r="F407" s="38" t="s">
        <v>532</v>
      </c>
    </row>
    <row r="408" spans="1:6" x14ac:dyDescent="0.3">
      <c r="A408" s="37" t="b">
        <v>1</v>
      </c>
      <c r="B408" s="38" t="str">
        <f t="shared" si="13"/>
        <v>업적 - [영웅] 장비아이템 획득 Step.8</v>
      </c>
      <c r="C408" s="37">
        <f t="shared" si="14"/>
        <v>51678</v>
      </c>
      <c r="D408" s="38" t="s">
        <v>533</v>
      </c>
      <c r="E408" s="38" t="s">
        <v>533</v>
      </c>
      <c r="F408" s="38" t="s">
        <v>533</v>
      </c>
    </row>
    <row r="409" spans="1:6" x14ac:dyDescent="0.3">
      <c r="A409" s="37" t="b">
        <v>1</v>
      </c>
      <c r="B409" s="38" t="str">
        <f t="shared" si="13"/>
        <v>업적 - [영웅] 장비아이템 획득 Step.9</v>
      </c>
      <c r="C409" s="37">
        <f t="shared" si="14"/>
        <v>51679</v>
      </c>
      <c r="D409" s="38" t="s">
        <v>534</v>
      </c>
      <c r="E409" s="38" t="s">
        <v>534</v>
      </c>
      <c r="F409" s="38" t="s">
        <v>534</v>
      </c>
    </row>
    <row r="410" spans="1:6" x14ac:dyDescent="0.3">
      <c r="A410" s="37" t="b">
        <v>1</v>
      </c>
      <c r="B410" s="38" t="str">
        <f t="shared" si="13"/>
        <v>업적 - [영웅] 장비아이템 획득 Step.10</v>
      </c>
      <c r="C410" s="37">
        <f t="shared" si="14"/>
        <v>51680</v>
      </c>
      <c r="D410" s="38" t="s">
        <v>535</v>
      </c>
      <c r="E410" s="38" t="s">
        <v>535</v>
      </c>
      <c r="F410" s="38" t="s">
        <v>535</v>
      </c>
    </row>
    <row r="411" spans="1:6" x14ac:dyDescent="0.3">
      <c r="A411" s="37" t="b">
        <v>1</v>
      </c>
      <c r="B411" s="38" t="str">
        <f t="shared" si="13"/>
        <v>업적 - [영웅] 장비아이템 획득 Step.11</v>
      </c>
      <c r="C411" s="37">
        <f t="shared" si="14"/>
        <v>51681</v>
      </c>
      <c r="D411" s="38" t="s">
        <v>536</v>
      </c>
      <c r="E411" s="38" t="s">
        <v>536</v>
      </c>
      <c r="F411" s="38" t="s">
        <v>536</v>
      </c>
    </row>
    <row r="412" spans="1:6" x14ac:dyDescent="0.3">
      <c r="A412" s="37" t="b">
        <v>1</v>
      </c>
      <c r="B412" s="38" t="str">
        <f t="shared" si="13"/>
        <v>업적 - [영웅] 장비아이템 획득 Step.12</v>
      </c>
      <c r="C412" s="37">
        <f t="shared" si="14"/>
        <v>51682</v>
      </c>
      <c r="D412" s="38" t="s">
        <v>537</v>
      </c>
      <c r="E412" s="38" t="s">
        <v>537</v>
      </c>
      <c r="F412" s="38" t="s">
        <v>537</v>
      </c>
    </row>
    <row r="413" spans="1:6" x14ac:dyDescent="0.3">
      <c r="A413" s="37" t="b">
        <v>1</v>
      </c>
      <c r="B413" s="38" t="str">
        <f t="shared" si="13"/>
        <v>업적 - [영웅] 장비아이템 획득 Step.13</v>
      </c>
      <c r="C413" s="37">
        <f t="shared" si="14"/>
        <v>51683</v>
      </c>
      <c r="D413" s="38" t="s">
        <v>538</v>
      </c>
      <c r="E413" s="38" t="s">
        <v>538</v>
      </c>
      <c r="F413" s="38" t="s">
        <v>538</v>
      </c>
    </row>
    <row r="414" spans="1:6" x14ac:dyDescent="0.3">
      <c r="A414" s="37" t="b">
        <v>1</v>
      </c>
      <c r="B414" s="38" t="str">
        <f t="shared" si="13"/>
        <v>업적 - [영웅] 장비아이템 획득 Step.14</v>
      </c>
      <c r="C414" s="37">
        <f t="shared" si="14"/>
        <v>51684</v>
      </c>
      <c r="D414" s="38" t="s">
        <v>539</v>
      </c>
      <c r="E414" s="38" t="s">
        <v>539</v>
      </c>
      <c r="F414" s="38" t="s">
        <v>539</v>
      </c>
    </row>
    <row r="415" spans="1:6" x14ac:dyDescent="0.3">
      <c r="A415" s="37" t="b">
        <v>1</v>
      </c>
      <c r="B415" s="38" t="str">
        <f t="shared" si="13"/>
        <v>업적 - [영웅] 장비아이템 획득 Step.15</v>
      </c>
      <c r="C415" s="37">
        <f t="shared" si="14"/>
        <v>51685</v>
      </c>
      <c r="D415" s="38" t="s">
        <v>540</v>
      </c>
      <c r="E415" s="38" t="s">
        <v>540</v>
      </c>
      <c r="F415" s="38" t="s">
        <v>540</v>
      </c>
    </row>
    <row r="416" spans="1:6" x14ac:dyDescent="0.3">
      <c r="A416" s="37" t="b">
        <v>1</v>
      </c>
      <c r="B416" s="38" t="str">
        <f t="shared" ref="B416:B479" si="15">"업적 - " &amp;D416</f>
        <v>업적 - [영웅] 장비아이템 획득 Step.16</v>
      </c>
      <c r="C416" s="37">
        <f t="shared" ref="C416:C483" si="16">C415+1</f>
        <v>51686</v>
      </c>
      <c r="D416" s="38" t="s">
        <v>541</v>
      </c>
      <c r="E416" s="38" t="s">
        <v>541</v>
      </c>
      <c r="F416" s="38" t="s">
        <v>541</v>
      </c>
    </row>
    <row r="417" spans="1:6" x14ac:dyDescent="0.3">
      <c r="A417" s="37" t="b">
        <v>1</v>
      </c>
      <c r="B417" s="38" t="str">
        <f t="shared" si="15"/>
        <v>업적 - [영웅] 장비아이템 획득 Step.17</v>
      </c>
      <c r="C417" s="37">
        <f t="shared" si="16"/>
        <v>51687</v>
      </c>
      <c r="D417" s="38" t="s">
        <v>542</v>
      </c>
      <c r="E417" s="38" t="s">
        <v>542</v>
      </c>
      <c r="F417" s="38" t="s">
        <v>542</v>
      </c>
    </row>
    <row r="418" spans="1:6" x14ac:dyDescent="0.3">
      <c r="A418" s="37" t="b">
        <v>1</v>
      </c>
      <c r="B418" s="38" t="str">
        <f t="shared" si="15"/>
        <v>업적 - [영웅] 장비아이템 획득 Step.18</v>
      </c>
      <c r="C418" s="37">
        <f t="shared" si="16"/>
        <v>51688</v>
      </c>
      <c r="D418" s="38" t="s">
        <v>543</v>
      </c>
      <c r="E418" s="38" t="s">
        <v>543</v>
      </c>
      <c r="F418" s="38" t="s">
        <v>543</v>
      </c>
    </row>
    <row r="419" spans="1:6" x14ac:dyDescent="0.3">
      <c r="A419" s="37" t="b">
        <v>1</v>
      </c>
      <c r="B419" s="38" t="str">
        <f t="shared" si="15"/>
        <v>업적 - [영웅] 장비아이템 획득 Step.19</v>
      </c>
      <c r="C419" s="37">
        <f t="shared" si="16"/>
        <v>51689</v>
      </c>
      <c r="D419" s="38" t="s">
        <v>544</v>
      </c>
      <c r="E419" s="38" t="s">
        <v>544</v>
      </c>
      <c r="F419" s="38" t="s">
        <v>544</v>
      </c>
    </row>
    <row r="420" spans="1:6" x14ac:dyDescent="0.3">
      <c r="A420" s="37" t="b">
        <v>1</v>
      </c>
      <c r="B420" s="38" t="str">
        <f t="shared" si="15"/>
        <v>업적 - [영웅] 장비아이템 획득 Step.20</v>
      </c>
      <c r="C420" s="37">
        <f t="shared" si="16"/>
        <v>51690</v>
      </c>
      <c r="D420" s="38" t="s">
        <v>545</v>
      </c>
      <c r="E420" s="38" t="s">
        <v>545</v>
      </c>
      <c r="F420" s="38" t="s">
        <v>545</v>
      </c>
    </row>
    <row r="421" spans="1:6" x14ac:dyDescent="0.3">
      <c r="A421" s="37" t="b">
        <v>1</v>
      </c>
      <c r="B421" s="38" t="str">
        <f t="shared" si="15"/>
        <v>업적 - [영웅] 장비아이템 획득 Step.21</v>
      </c>
      <c r="C421" s="37">
        <f t="shared" si="16"/>
        <v>51691</v>
      </c>
      <c r="D421" s="38" t="s">
        <v>546</v>
      </c>
      <c r="E421" s="38" t="s">
        <v>546</v>
      </c>
      <c r="F421" s="38" t="s">
        <v>546</v>
      </c>
    </row>
    <row r="422" spans="1:6" x14ac:dyDescent="0.3">
      <c r="A422" s="37" t="b">
        <v>1</v>
      </c>
      <c r="B422" s="38" t="str">
        <f t="shared" si="15"/>
        <v>업적 - [영웅] 장비아이템 획득 Step.22</v>
      </c>
      <c r="C422" s="37">
        <f t="shared" si="16"/>
        <v>51692</v>
      </c>
      <c r="D422" s="38" t="s">
        <v>547</v>
      </c>
      <c r="E422" s="38" t="s">
        <v>547</v>
      </c>
      <c r="F422" s="38" t="s">
        <v>547</v>
      </c>
    </row>
    <row r="423" spans="1:6" x14ac:dyDescent="0.3">
      <c r="A423" s="37" t="b">
        <v>1</v>
      </c>
      <c r="B423" s="38" t="str">
        <f t="shared" si="15"/>
        <v>업적 - [영웅] 장비아이템 획득 Step.23</v>
      </c>
      <c r="C423" s="37">
        <f t="shared" si="16"/>
        <v>51693</v>
      </c>
      <c r="D423" s="38" t="s">
        <v>548</v>
      </c>
      <c r="E423" s="38" t="s">
        <v>548</v>
      </c>
      <c r="F423" s="38" t="s">
        <v>548</v>
      </c>
    </row>
    <row r="424" spans="1:6" x14ac:dyDescent="0.3">
      <c r="A424" s="37" t="b">
        <v>1</v>
      </c>
      <c r="B424" s="38" t="str">
        <f t="shared" si="15"/>
        <v>업적 - [영웅] 장비아이템 획득 Step.24</v>
      </c>
      <c r="C424" s="37">
        <f t="shared" si="16"/>
        <v>51694</v>
      </c>
      <c r="D424" s="38" t="s">
        <v>549</v>
      </c>
      <c r="E424" s="38" t="s">
        <v>549</v>
      </c>
      <c r="F424" s="38" t="s">
        <v>549</v>
      </c>
    </row>
    <row r="425" spans="1:6" x14ac:dyDescent="0.3">
      <c r="A425" s="41" t="b">
        <v>1</v>
      </c>
      <c r="B425" s="42" t="str">
        <f t="shared" si="15"/>
        <v>업적 - [전설] 장비아이템 획득 Step.1</v>
      </c>
      <c r="C425" s="41">
        <f t="shared" si="16"/>
        <v>51695</v>
      </c>
      <c r="D425" s="42" t="s">
        <v>550</v>
      </c>
      <c r="E425" s="42" t="s">
        <v>550</v>
      </c>
      <c r="F425" s="42" t="s">
        <v>550</v>
      </c>
    </row>
    <row r="426" spans="1:6" x14ac:dyDescent="0.3">
      <c r="A426" s="41" t="b">
        <v>1</v>
      </c>
      <c r="B426" s="42" t="str">
        <f t="shared" si="15"/>
        <v>업적 - [전설] 장비아이템 획득 Step.2</v>
      </c>
      <c r="C426" s="41">
        <f t="shared" si="16"/>
        <v>51696</v>
      </c>
      <c r="D426" s="42" t="s">
        <v>551</v>
      </c>
      <c r="E426" s="42" t="s">
        <v>551</v>
      </c>
      <c r="F426" s="42" t="s">
        <v>551</v>
      </c>
    </row>
    <row r="427" spans="1:6" x14ac:dyDescent="0.3">
      <c r="A427" s="41" t="b">
        <v>1</v>
      </c>
      <c r="B427" s="42" t="str">
        <f t="shared" si="15"/>
        <v>업적 - [전설] 장비아이템 획득 Step.3</v>
      </c>
      <c r="C427" s="41">
        <f t="shared" si="16"/>
        <v>51697</v>
      </c>
      <c r="D427" s="42" t="s">
        <v>552</v>
      </c>
      <c r="E427" s="42" t="s">
        <v>552</v>
      </c>
      <c r="F427" s="42" t="s">
        <v>552</v>
      </c>
    </row>
    <row r="428" spans="1:6" x14ac:dyDescent="0.3">
      <c r="A428" s="41" t="b">
        <v>1</v>
      </c>
      <c r="B428" s="42" t="str">
        <f t="shared" si="15"/>
        <v>업적 - [전설] 장비아이템 획득 Step.4</v>
      </c>
      <c r="C428" s="41">
        <f t="shared" si="16"/>
        <v>51698</v>
      </c>
      <c r="D428" s="42" t="s">
        <v>553</v>
      </c>
      <c r="E428" s="42" t="s">
        <v>553</v>
      </c>
      <c r="F428" s="42" t="s">
        <v>553</v>
      </c>
    </row>
    <row r="429" spans="1:6" x14ac:dyDescent="0.3">
      <c r="A429" s="41" t="b">
        <v>1</v>
      </c>
      <c r="B429" s="42" t="str">
        <f t="shared" si="15"/>
        <v>업적 - [전설] 장비아이템 획득 Step.5</v>
      </c>
      <c r="C429" s="41">
        <f t="shared" si="16"/>
        <v>51699</v>
      </c>
      <c r="D429" s="42" t="s">
        <v>554</v>
      </c>
      <c r="E429" s="42" t="s">
        <v>554</v>
      </c>
      <c r="F429" s="42" t="s">
        <v>554</v>
      </c>
    </row>
    <row r="430" spans="1:6" x14ac:dyDescent="0.3">
      <c r="A430" s="41" t="b">
        <v>1</v>
      </c>
      <c r="B430" s="42" t="str">
        <f t="shared" si="15"/>
        <v>업적 - [전설] 장비아이템 획득 Step.6</v>
      </c>
      <c r="C430" s="41">
        <f t="shared" si="16"/>
        <v>51700</v>
      </c>
      <c r="D430" s="42" t="s">
        <v>555</v>
      </c>
      <c r="E430" s="42" t="s">
        <v>555</v>
      </c>
      <c r="F430" s="42" t="s">
        <v>555</v>
      </c>
    </row>
    <row r="431" spans="1:6" x14ac:dyDescent="0.3">
      <c r="A431" s="41" t="b">
        <v>1</v>
      </c>
      <c r="B431" s="42" t="str">
        <f t="shared" si="15"/>
        <v>업적 - [전설] 장비아이템 획득 Step.7</v>
      </c>
      <c r="C431" s="41">
        <f t="shared" si="16"/>
        <v>51701</v>
      </c>
      <c r="D431" s="42" t="s">
        <v>556</v>
      </c>
      <c r="E431" s="42" t="s">
        <v>556</v>
      </c>
      <c r="F431" s="42" t="s">
        <v>556</v>
      </c>
    </row>
    <row r="432" spans="1:6" x14ac:dyDescent="0.3">
      <c r="A432" s="41" t="b">
        <v>1</v>
      </c>
      <c r="B432" s="42" t="str">
        <f t="shared" si="15"/>
        <v>업적 - [전설] 장비아이템 획득 Step.8</v>
      </c>
      <c r="C432" s="41">
        <f t="shared" si="16"/>
        <v>51702</v>
      </c>
      <c r="D432" s="42" t="s">
        <v>557</v>
      </c>
      <c r="E432" s="42" t="s">
        <v>557</v>
      </c>
      <c r="F432" s="42" t="s">
        <v>557</v>
      </c>
    </row>
    <row r="433" spans="1:6" x14ac:dyDescent="0.3">
      <c r="A433" s="41" t="b">
        <v>1</v>
      </c>
      <c r="B433" s="42" t="str">
        <f t="shared" si="15"/>
        <v>업적 - [전설] 장비아이템 획득 Step.9</v>
      </c>
      <c r="C433" s="41">
        <f t="shared" si="16"/>
        <v>51703</v>
      </c>
      <c r="D433" s="42" t="s">
        <v>558</v>
      </c>
      <c r="E433" s="42" t="s">
        <v>558</v>
      </c>
      <c r="F433" s="42" t="s">
        <v>558</v>
      </c>
    </row>
    <row r="434" spans="1:6" x14ac:dyDescent="0.3">
      <c r="A434" s="41" t="b">
        <v>1</v>
      </c>
      <c r="B434" s="42" t="str">
        <f t="shared" si="15"/>
        <v>업적 - [전설] 장비아이템 획득 Step.10</v>
      </c>
      <c r="C434" s="41">
        <f t="shared" si="16"/>
        <v>51704</v>
      </c>
      <c r="D434" s="42" t="s">
        <v>559</v>
      </c>
      <c r="E434" s="42" t="s">
        <v>559</v>
      </c>
      <c r="F434" s="42" t="s">
        <v>559</v>
      </c>
    </row>
    <row r="435" spans="1:6" x14ac:dyDescent="0.3">
      <c r="A435" s="41" t="b">
        <v>1</v>
      </c>
      <c r="B435" s="42" t="str">
        <f t="shared" si="15"/>
        <v>업적 - [전설] 장비아이템 획득 Step.11</v>
      </c>
      <c r="C435" s="41">
        <f t="shared" si="16"/>
        <v>51705</v>
      </c>
      <c r="D435" s="42" t="s">
        <v>560</v>
      </c>
      <c r="E435" s="42" t="s">
        <v>560</v>
      </c>
      <c r="F435" s="42" t="s">
        <v>560</v>
      </c>
    </row>
    <row r="436" spans="1:6" x14ac:dyDescent="0.3">
      <c r="A436" s="41" t="b">
        <v>1</v>
      </c>
      <c r="B436" s="42" t="str">
        <f t="shared" si="15"/>
        <v>업적 - [전설] 장비아이템 획득 Step.12</v>
      </c>
      <c r="C436" s="41">
        <f t="shared" si="16"/>
        <v>51706</v>
      </c>
      <c r="D436" s="42" t="s">
        <v>561</v>
      </c>
      <c r="E436" s="42" t="s">
        <v>561</v>
      </c>
      <c r="F436" s="42" t="s">
        <v>561</v>
      </c>
    </row>
    <row r="437" spans="1:6" x14ac:dyDescent="0.3">
      <c r="A437" s="41" t="b">
        <v>1</v>
      </c>
      <c r="B437" s="42" t="str">
        <f t="shared" si="15"/>
        <v>업적 - [전설] 장비아이템 획득 Step.13</v>
      </c>
      <c r="C437" s="41">
        <f t="shared" si="16"/>
        <v>51707</v>
      </c>
      <c r="D437" s="42" t="s">
        <v>562</v>
      </c>
      <c r="E437" s="42" t="s">
        <v>562</v>
      </c>
      <c r="F437" s="42" t="s">
        <v>562</v>
      </c>
    </row>
    <row r="438" spans="1:6" x14ac:dyDescent="0.3">
      <c r="A438" s="41" t="b">
        <v>1</v>
      </c>
      <c r="B438" s="42" t="str">
        <f t="shared" si="15"/>
        <v>업적 - [전설] 장비아이템 획득 Step.14</v>
      </c>
      <c r="C438" s="41">
        <f t="shared" si="16"/>
        <v>51708</v>
      </c>
      <c r="D438" s="42" t="s">
        <v>563</v>
      </c>
      <c r="E438" s="42" t="s">
        <v>563</v>
      </c>
      <c r="F438" s="42" t="s">
        <v>563</v>
      </c>
    </row>
    <row r="439" spans="1:6" x14ac:dyDescent="0.3">
      <c r="A439" s="41" t="b">
        <v>1</v>
      </c>
      <c r="B439" s="42" t="str">
        <f t="shared" si="15"/>
        <v>업적 - [전설] 장비아이템 획득 Step.15</v>
      </c>
      <c r="C439" s="41">
        <f t="shared" si="16"/>
        <v>51709</v>
      </c>
      <c r="D439" s="42" t="s">
        <v>564</v>
      </c>
      <c r="E439" s="42" t="s">
        <v>564</v>
      </c>
      <c r="F439" s="42" t="s">
        <v>564</v>
      </c>
    </row>
    <row r="440" spans="1:6" x14ac:dyDescent="0.3">
      <c r="A440" s="41" t="b">
        <v>1</v>
      </c>
      <c r="B440" s="42" t="str">
        <f t="shared" si="15"/>
        <v>업적 - [전설] 장비아이템 획득 Step.16</v>
      </c>
      <c r="C440" s="41">
        <f t="shared" si="16"/>
        <v>51710</v>
      </c>
      <c r="D440" s="42" t="s">
        <v>565</v>
      </c>
      <c r="E440" s="42" t="s">
        <v>565</v>
      </c>
      <c r="F440" s="42" t="s">
        <v>565</v>
      </c>
    </row>
    <row r="441" spans="1:6" x14ac:dyDescent="0.3">
      <c r="A441" s="41" t="b">
        <v>1</v>
      </c>
      <c r="B441" s="42" t="str">
        <f t="shared" si="15"/>
        <v>업적 - [전설] 장비아이템 획득 Step.17</v>
      </c>
      <c r="C441" s="41">
        <f t="shared" si="16"/>
        <v>51711</v>
      </c>
      <c r="D441" s="42" t="s">
        <v>566</v>
      </c>
      <c r="E441" s="42" t="s">
        <v>566</v>
      </c>
      <c r="F441" s="42" t="s">
        <v>566</v>
      </c>
    </row>
    <row r="442" spans="1:6" x14ac:dyDescent="0.3">
      <c r="A442" s="41" t="b">
        <v>1</v>
      </c>
      <c r="B442" s="42" t="str">
        <f t="shared" si="15"/>
        <v>업적 - [전설] 장비아이템 획득 Step.18</v>
      </c>
      <c r="C442" s="41">
        <f t="shared" si="16"/>
        <v>51712</v>
      </c>
      <c r="D442" s="42" t="s">
        <v>567</v>
      </c>
      <c r="E442" s="42" t="s">
        <v>567</v>
      </c>
      <c r="F442" s="42" t="s">
        <v>567</v>
      </c>
    </row>
    <row r="443" spans="1:6" x14ac:dyDescent="0.3">
      <c r="A443" s="41" t="b">
        <v>1</v>
      </c>
      <c r="B443" s="42" t="str">
        <f t="shared" si="15"/>
        <v>업적 - [전설] 장비아이템 획득 Step.19</v>
      </c>
      <c r="C443" s="41">
        <f t="shared" si="16"/>
        <v>51713</v>
      </c>
      <c r="D443" s="42" t="s">
        <v>568</v>
      </c>
      <c r="E443" s="42" t="s">
        <v>568</v>
      </c>
      <c r="F443" s="42" t="s">
        <v>568</v>
      </c>
    </row>
    <row r="444" spans="1:6" x14ac:dyDescent="0.3">
      <c r="A444" s="41" t="b">
        <v>1</v>
      </c>
      <c r="B444" s="42" t="str">
        <f t="shared" si="15"/>
        <v>업적 - [전설] 장비아이템 획득 Step.20</v>
      </c>
      <c r="C444" s="41">
        <f t="shared" si="16"/>
        <v>51714</v>
      </c>
      <c r="D444" s="42" t="s">
        <v>569</v>
      </c>
      <c r="E444" s="42" t="s">
        <v>569</v>
      </c>
      <c r="F444" s="42" t="s">
        <v>569</v>
      </c>
    </row>
    <row r="445" spans="1:6" x14ac:dyDescent="0.3">
      <c r="A445" s="41" t="b">
        <v>1</v>
      </c>
      <c r="B445" s="42" t="str">
        <f t="shared" si="15"/>
        <v>업적 - [전설] 장비아이템 획득 Step.21</v>
      </c>
      <c r="C445" s="41">
        <f t="shared" si="16"/>
        <v>51715</v>
      </c>
      <c r="D445" s="42" t="s">
        <v>570</v>
      </c>
      <c r="E445" s="42" t="s">
        <v>570</v>
      </c>
      <c r="F445" s="42" t="s">
        <v>570</v>
      </c>
    </row>
    <row r="446" spans="1:6" x14ac:dyDescent="0.3">
      <c r="A446" s="41" t="b">
        <v>1</v>
      </c>
      <c r="B446" s="42" t="str">
        <f t="shared" si="15"/>
        <v>업적 - [전설] 장비아이템 획득 Step.22</v>
      </c>
      <c r="C446" s="41">
        <f t="shared" si="16"/>
        <v>51716</v>
      </c>
      <c r="D446" s="42" t="s">
        <v>571</v>
      </c>
      <c r="E446" s="42" t="s">
        <v>571</v>
      </c>
      <c r="F446" s="42" t="s">
        <v>571</v>
      </c>
    </row>
    <row r="447" spans="1:6" x14ac:dyDescent="0.3">
      <c r="A447" s="41" t="b">
        <v>1</v>
      </c>
      <c r="B447" s="42" t="str">
        <f t="shared" si="15"/>
        <v>업적 - [전설] 장비아이템 획득 Step.23</v>
      </c>
      <c r="C447" s="41">
        <f t="shared" si="16"/>
        <v>51717</v>
      </c>
      <c r="D447" s="42" t="s">
        <v>572</v>
      </c>
      <c r="E447" s="42" t="s">
        <v>572</v>
      </c>
      <c r="F447" s="42" t="s">
        <v>572</v>
      </c>
    </row>
    <row r="448" spans="1:6" x14ac:dyDescent="0.3">
      <c r="A448" s="41" t="b">
        <v>1</v>
      </c>
      <c r="B448" s="42" t="str">
        <f t="shared" si="15"/>
        <v>업적 - [전설] 장비아이템 획득 Step.24</v>
      </c>
      <c r="C448" s="41">
        <f t="shared" si="16"/>
        <v>51718</v>
      </c>
      <c r="D448" s="42" t="s">
        <v>573</v>
      </c>
      <c r="E448" s="42" t="s">
        <v>573</v>
      </c>
      <c r="F448" s="42" t="s">
        <v>573</v>
      </c>
    </row>
    <row r="449" spans="1:6" x14ac:dyDescent="0.3">
      <c r="A449" s="37" t="b">
        <v>1</v>
      </c>
      <c r="B449" s="38" t="str">
        <f t="shared" si="15"/>
        <v>업적 - [불멸] 장비아이템 획득 Step.1</v>
      </c>
      <c r="C449" s="37">
        <f t="shared" si="16"/>
        <v>51719</v>
      </c>
      <c r="D449" s="38" t="s">
        <v>574</v>
      </c>
      <c r="E449" s="38" t="s">
        <v>574</v>
      </c>
      <c r="F449" s="38" t="s">
        <v>574</v>
      </c>
    </row>
    <row r="450" spans="1:6" x14ac:dyDescent="0.3">
      <c r="A450" s="37" t="b">
        <v>1</v>
      </c>
      <c r="B450" s="38" t="str">
        <f t="shared" si="15"/>
        <v>업적 - [불멸] 장비아이템 획득 Step.2</v>
      </c>
      <c r="C450" s="37">
        <f t="shared" si="16"/>
        <v>51720</v>
      </c>
      <c r="D450" s="38" t="s">
        <v>575</v>
      </c>
      <c r="E450" s="38" t="s">
        <v>575</v>
      </c>
      <c r="F450" s="38" t="s">
        <v>575</v>
      </c>
    </row>
    <row r="451" spans="1:6" x14ac:dyDescent="0.3">
      <c r="A451" s="37" t="b">
        <v>1</v>
      </c>
      <c r="B451" s="38" t="str">
        <f t="shared" si="15"/>
        <v>업적 - [불멸] 장비아이템 획득 Step.3</v>
      </c>
      <c r="C451" s="37">
        <f t="shared" si="16"/>
        <v>51721</v>
      </c>
      <c r="D451" s="38" t="s">
        <v>576</v>
      </c>
      <c r="E451" s="38" t="s">
        <v>576</v>
      </c>
      <c r="F451" s="38" t="s">
        <v>576</v>
      </c>
    </row>
    <row r="452" spans="1:6" x14ac:dyDescent="0.3">
      <c r="A452" s="37" t="b">
        <v>1</v>
      </c>
      <c r="B452" s="38" t="str">
        <f t="shared" si="15"/>
        <v>업적 - [불멸] 장비아이템 획득 Step.4</v>
      </c>
      <c r="C452" s="37">
        <f t="shared" si="16"/>
        <v>51722</v>
      </c>
      <c r="D452" s="38" t="s">
        <v>577</v>
      </c>
      <c r="E452" s="38" t="s">
        <v>577</v>
      </c>
      <c r="F452" s="38" t="s">
        <v>577</v>
      </c>
    </row>
    <row r="453" spans="1:6" x14ac:dyDescent="0.3">
      <c r="A453" s="37" t="b">
        <v>1</v>
      </c>
      <c r="B453" s="38" t="str">
        <f t="shared" si="15"/>
        <v>업적 - [불멸] 장비아이템 획득 Step.5</v>
      </c>
      <c r="C453" s="37">
        <f t="shared" si="16"/>
        <v>51723</v>
      </c>
      <c r="D453" s="38" t="s">
        <v>578</v>
      </c>
      <c r="E453" s="38" t="s">
        <v>578</v>
      </c>
      <c r="F453" s="38" t="s">
        <v>578</v>
      </c>
    </row>
    <row r="454" spans="1:6" x14ac:dyDescent="0.3">
      <c r="A454" s="37" t="b">
        <v>1</v>
      </c>
      <c r="B454" s="38" t="str">
        <f t="shared" si="15"/>
        <v>업적 - [불멸] 장비아이템 획득 Step.6</v>
      </c>
      <c r="C454" s="37">
        <f t="shared" si="16"/>
        <v>51724</v>
      </c>
      <c r="D454" s="38" t="s">
        <v>579</v>
      </c>
      <c r="E454" s="38" t="s">
        <v>579</v>
      </c>
      <c r="F454" s="38" t="s">
        <v>579</v>
      </c>
    </row>
    <row r="455" spans="1:6" x14ac:dyDescent="0.3">
      <c r="A455" s="37" t="b">
        <v>1</v>
      </c>
      <c r="B455" s="38" t="str">
        <f t="shared" si="15"/>
        <v>업적 - [불멸] 장비아이템 획득 Step.7</v>
      </c>
      <c r="C455" s="37">
        <f t="shared" si="16"/>
        <v>51725</v>
      </c>
      <c r="D455" s="38" t="s">
        <v>580</v>
      </c>
      <c r="E455" s="38" t="s">
        <v>580</v>
      </c>
      <c r="F455" s="38" t="s">
        <v>580</v>
      </c>
    </row>
    <row r="456" spans="1:6" x14ac:dyDescent="0.3">
      <c r="A456" s="37" t="b">
        <v>1</v>
      </c>
      <c r="B456" s="38" t="str">
        <f t="shared" si="15"/>
        <v>업적 - [불멸] 장비아이템 획득 Step.8</v>
      </c>
      <c r="C456" s="37">
        <f t="shared" si="16"/>
        <v>51726</v>
      </c>
      <c r="D456" s="38" t="s">
        <v>581</v>
      </c>
      <c r="E456" s="38" t="s">
        <v>581</v>
      </c>
      <c r="F456" s="38" t="s">
        <v>581</v>
      </c>
    </row>
    <row r="457" spans="1:6" x14ac:dyDescent="0.3">
      <c r="A457" s="37" t="b">
        <v>1</v>
      </c>
      <c r="B457" s="38" t="str">
        <f t="shared" si="15"/>
        <v>업적 - [불멸] 장비아이템 획득 Step.9</v>
      </c>
      <c r="C457" s="37">
        <f t="shared" si="16"/>
        <v>51727</v>
      </c>
      <c r="D457" s="38" t="s">
        <v>582</v>
      </c>
      <c r="E457" s="38" t="s">
        <v>582</v>
      </c>
      <c r="F457" s="38" t="s">
        <v>582</v>
      </c>
    </row>
    <row r="458" spans="1:6" x14ac:dyDescent="0.3">
      <c r="A458" s="37" t="b">
        <v>1</v>
      </c>
      <c r="B458" s="38" t="str">
        <f t="shared" si="15"/>
        <v>업적 - [불멸] 장비아이템 획득 Step.10</v>
      </c>
      <c r="C458" s="37">
        <f t="shared" si="16"/>
        <v>51728</v>
      </c>
      <c r="D458" s="38" t="s">
        <v>583</v>
      </c>
      <c r="E458" s="38" t="s">
        <v>583</v>
      </c>
      <c r="F458" s="38" t="s">
        <v>583</v>
      </c>
    </row>
    <row r="459" spans="1:6" x14ac:dyDescent="0.3">
      <c r="A459" s="37" t="b">
        <v>1</v>
      </c>
      <c r="B459" s="38" t="str">
        <f t="shared" si="15"/>
        <v>업적 - [불멸] 장비아이템 획득 Step.11</v>
      </c>
      <c r="C459" s="37">
        <f t="shared" si="16"/>
        <v>51729</v>
      </c>
      <c r="D459" s="38" t="s">
        <v>584</v>
      </c>
      <c r="E459" s="38" t="s">
        <v>584</v>
      </c>
      <c r="F459" s="38" t="s">
        <v>584</v>
      </c>
    </row>
    <row r="460" spans="1:6" x14ac:dyDescent="0.3">
      <c r="A460" s="37" t="b">
        <v>1</v>
      </c>
      <c r="B460" s="38" t="str">
        <f t="shared" si="15"/>
        <v>업적 - [불멸] 장비아이템 획득 Step.12</v>
      </c>
      <c r="C460" s="37">
        <f t="shared" si="16"/>
        <v>51730</v>
      </c>
      <c r="D460" s="38" t="s">
        <v>585</v>
      </c>
      <c r="E460" s="38" t="s">
        <v>585</v>
      </c>
      <c r="F460" s="38" t="s">
        <v>585</v>
      </c>
    </row>
    <row r="461" spans="1:6" x14ac:dyDescent="0.3">
      <c r="A461" s="37" t="b">
        <v>1</v>
      </c>
      <c r="B461" s="38" t="str">
        <f t="shared" si="15"/>
        <v>업적 - [불멸] 장비아이템 획득 Step.13</v>
      </c>
      <c r="C461" s="37">
        <f t="shared" si="16"/>
        <v>51731</v>
      </c>
      <c r="D461" s="38" t="s">
        <v>586</v>
      </c>
      <c r="E461" s="38" t="s">
        <v>586</v>
      </c>
      <c r="F461" s="38" t="s">
        <v>586</v>
      </c>
    </row>
    <row r="462" spans="1:6" x14ac:dyDescent="0.3">
      <c r="A462" s="37" t="b">
        <v>1</v>
      </c>
      <c r="B462" s="38" t="str">
        <f t="shared" si="15"/>
        <v>업적 - [불멸] 장비아이템 획득 Step.14</v>
      </c>
      <c r="C462" s="37">
        <f t="shared" si="16"/>
        <v>51732</v>
      </c>
      <c r="D462" s="38" t="s">
        <v>587</v>
      </c>
      <c r="E462" s="38" t="s">
        <v>587</v>
      </c>
      <c r="F462" s="38" t="s">
        <v>587</v>
      </c>
    </row>
    <row r="463" spans="1:6" x14ac:dyDescent="0.3">
      <c r="A463" s="41" t="b">
        <v>1</v>
      </c>
      <c r="B463" s="42" t="str">
        <f t="shared" si="15"/>
        <v>업적 - 장비아이템 랜덤옵션변경 Step.1</v>
      </c>
      <c r="C463" s="41">
        <f t="shared" si="16"/>
        <v>51733</v>
      </c>
      <c r="D463" s="42" t="s">
        <v>416</v>
      </c>
      <c r="E463" s="42" t="s">
        <v>416</v>
      </c>
      <c r="F463" s="42" t="s">
        <v>416</v>
      </c>
    </row>
    <row r="464" spans="1:6" x14ac:dyDescent="0.3">
      <c r="A464" s="41" t="b">
        <v>1</v>
      </c>
      <c r="B464" s="42" t="str">
        <f t="shared" si="15"/>
        <v>업적 - 장비아이템 랜덤옵션변경 Step.2</v>
      </c>
      <c r="C464" s="41">
        <f t="shared" si="16"/>
        <v>51734</v>
      </c>
      <c r="D464" s="42" t="s">
        <v>417</v>
      </c>
      <c r="E464" s="42" t="s">
        <v>417</v>
      </c>
      <c r="F464" s="42" t="s">
        <v>417</v>
      </c>
    </row>
    <row r="465" spans="1:6" x14ac:dyDescent="0.3">
      <c r="A465" s="41" t="b">
        <v>1</v>
      </c>
      <c r="B465" s="42" t="str">
        <f t="shared" si="15"/>
        <v>업적 - 장비아이템 랜덤옵션변경 Step.3</v>
      </c>
      <c r="C465" s="41">
        <f t="shared" si="16"/>
        <v>51735</v>
      </c>
      <c r="D465" s="42" t="s">
        <v>418</v>
      </c>
      <c r="E465" s="42" t="s">
        <v>418</v>
      </c>
      <c r="F465" s="42" t="s">
        <v>418</v>
      </c>
    </row>
    <row r="466" spans="1:6" x14ac:dyDescent="0.3">
      <c r="A466" s="41" t="b">
        <v>1</v>
      </c>
      <c r="B466" s="42" t="str">
        <f t="shared" si="15"/>
        <v>업적 - 장비아이템 랜덤옵션변경 Step.4</v>
      </c>
      <c r="C466" s="41">
        <f t="shared" si="16"/>
        <v>51736</v>
      </c>
      <c r="D466" s="42" t="s">
        <v>419</v>
      </c>
      <c r="E466" s="42" t="s">
        <v>419</v>
      </c>
      <c r="F466" s="42" t="s">
        <v>419</v>
      </c>
    </row>
    <row r="467" spans="1:6" x14ac:dyDescent="0.3">
      <c r="A467" s="41" t="b">
        <v>1</v>
      </c>
      <c r="B467" s="42" t="str">
        <f t="shared" si="15"/>
        <v>업적 - 장비아이템 랜덤옵션변경 Step.5</v>
      </c>
      <c r="C467" s="41">
        <f t="shared" si="16"/>
        <v>51737</v>
      </c>
      <c r="D467" s="42" t="s">
        <v>420</v>
      </c>
      <c r="E467" s="42" t="s">
        <v>420</v>
      </c>
      <c r="F467" s="42" t="s">
        <v>420</v>
      </c>
    </row>
    <row r="468" spans="1:6" x14ac:dyDescent="0.3">
      <c r="A468" s="41" t="b">
        <v>1</v>
      </c>
      <c r="B468" s="42" t="str">
        <f t="shared" si="15"/>
        <v>업적 - 장비아이템 랜덤옵션변경 Step.6</v>
      </c>
      <c r="C468" s="41">
        <f t="shared" si="16"/>
        <v>51738</v>
      </c>
      <c r="D468" s="42" t="s">
        <v>421</v>
      </c>
      <c r="E468" s="42" t="s">
        <v>421</v>
      </c>
      <c r="F468" s="42" t="s">
        <v>421</v>
      </c>
    </row>
    <row r="469" spans="1:6" x14ac:dyDescent="0.3">
      <c r="A469" s="41" t="b">
        <v>1</v>
      </c>
      <c r="B469" s="42" t="str">
        <f t="shared" si="15"/>
        <v>업적 - 장비아이템 랜덤옵션변경 Step.7</v>
      </c>
      <c r="C469" s="41">
        <f t="shared" si="16"/>
        <v>51739</v>
      </c>
      <c r="D469" s="42" t="s">
        <v>422</v>
      </c>
      <c r="E469" s="42" t="s">
        <v>422</v>
      </c>
      <c r="F469" s="42" t="s">
        <v>422</v>
      </c>
    </row>
    <row r="470" spans="1:6" x14ac:dyDescent="0.3">
      <c r="A470" s="41" t="b">
        <v>1</v>
      </c>
      <c r="B470" s="42" t="str">
        <f t="shared" si="15"/>
        <v>업적 - 장비아이템 랜덤옵션변경 Step.8</v>
      </c>
      <c r="C470" s="41">
        <f t="shared" si="16"/>
        <v>51740</v>
      </c>
      <c r="D470" s="42" t="s">
        <v>423</v>
      </c>
      <c r="E470" s="42" t="s">
        <v>423</v>
      </c>
      <c r="F470" s="42" t="s">
        <v>423</v>
      </c>
    </row>
    <row r="471" spans="1:6" x14ac:dyDescent="0.3">
      <c r="A471" s="41" t="b">
        <v>1</v>
      </c>
      <c r="B471" s="42" t="str">
        <f t="shared" si="15"/>
        <v>업적 - 장비아이템 랜덤옵션변경 Step.9</v>
      </c>
      <c r="C471" s="41">
        <f t="shared" si="16"/>
        <v>51741</v>
      </c>
      <c r="D471" s="42" t="s">
        <v>424</v>
      </c>
      <c r="E471" s="42" t="s">
        <v>424</v>
      </c>
      <c r="F471" s="42" t="s">
        <v>424</v>
      </c>
    </row>
    <row r="472" spans="1:6" x14ac:dyDescent="0.3">
      <c r="A472" s="41" t="b">
        <v>1</v>
      </c>
      <c r="B472" s="42" t="str">
        <f t="shared" si="15"/>
        <v>업적 - 장비아이템 랜덤옵션변경 Step.10</v>
      </c>
      <c r="C472" s="41">
        <f t="shared" si="16"/>
        <v>51742</v>
      </c>
      <c r="D472" s="42" t="s">
        <v>425</v>
      </c>
      <c r="E472" s="42" t="s">
        <v>425</v>
      </c>
      <c r="F472" s="42" t="s">
        <v>425</v>
      </c>
    </row>
    <row r="473" spans="1:6" x14ac:dyDescent="0.3">
      <c r="A473" s="41" t="b">
        <v>1</v>
      </c>
      <c r="B473" s="42" t="str">
        <f t="shared" si="15"/>
        <v>업적 - 장비아이템 랜덤옵션변경 Step.11</v>
      </c>
      <c r="C473" s="41">
        <f t="shared" si="16"/>
        <v>51743</v>
      </c>
      <c r="D473" s="42" t="s">
        <v>426</v>
      </c>
      <c r="E473" s="42" t="s">
        <v>426</v>
      </c>
      <c r="F473" s="42" t="s">
        <v>426</v>
      </c>
    </row>
    <row r="474" spans="1:6" x14ac:dyDescent="0.3">
      <c r="A474" s="41" t="b">
        <v>1</v>
      </c>
      <c r="B474" s="42" t="str">
        <f t="shared" si="15"/>
        <v>업적 - 장비아이템 랜덤옵션변경 Step.12</v>
      </c>
      <c r="C474" s="41">
        <f t="shared" si="16"/>
        <v>51744</v>
      </c>
      <c r="D474" s="42" t="s">
        <v>427</v>
      </c>
      <c r="E474" s="42" t="s">
        <v>427</v>
      </c>
      <c r="F474" s="42" t="s">
        <v>427</v>
      </c>
    </row>
    <row r="475" spans="1:6" x14ac:dyDescent="0.3">
      <c r="A475" s="41" t="b">
        <v>1</v>
      </c>
      <c r="B475" s="42" t="str">
        <f t="shared" si="15"/>
        <v>업적 - 장비아이템 랜덤옵션변경 Step.13</v>
      </c>
      <c r="C475" s="41">
        <f t="shared" si="16"/>
        <v>51745</v>
      </c>
      <c r="D475" s="42" t="s">
        <v>428</v>
      </c>
      <c r="E475" s="42" t="s">
        <v>428</v>
      </c>
      <c r="F475" s="42" t="s">
        <v>428</v>
      </c>
    </row>
    <row r="476" spans="1:6" x14ac:dyDescent="0.3">
      <c r="A476" s="41" t="b">
        <v>1</v>
      </c>
      <c r="B476" s="42" t="str">
        <f t="shared" si="15"/>
        <v>업적 - 장비아이템 랜덤옵션변경 Step.14</v>
      </c>
      <c r="C476" s="41">
        <f t="shared" si="16"/>
        <v>51746</v>
      </c>
      <c r="D476" s="42" t="s">
        <v>429</v>
      </c>
      <c r="E476" s="42" t="s">
        <v>429</v>
      </c>
      <c r="F476" s="42" t="s">
        <v>429</v>
      </c>
    </row>
    <row r="477" spans="1:6" x14ac:dyDescent="0.3">
      <c r="A477" s="41" t="b">
        <v>1</v>
      </c>
      <c r="B477" s="42" t="str">
        <f t="shared" si="15"/>
        <v>업적 - 장비아이템 랜덤옵션변경 Step.15</v>
      </c>
      <c r="C477" s="41">
        <f t="shared" si="16"/>
        <v>51747</v>
      </c>
      <c r="D477" s="42" t="s">
        <v>430</v>
      </c>
      <c r="E477" s="42" t="s">
        <v>430</v>
      </c>
      <c r="F477" s="42" t="s">
        <v>430</v>
      </c>
    </row>
    <row r="478" spans="1:6" x14ac:dyDescent="0.3">
      <c r="A478" s="41" t="b">
        <v>1</v>
      </c>
      <c r="B478" s="42" t="str">
        <f t="shared" si="15"/>
        <v>업적 - 장비아이템 랜덤옵션변경 Step.16</v>
      </c>
      <c r="C478" s="41">
        <f t="shared" si="16"/>
        <v>51748</v>
      </c>
      <c r="D478" s="42" t="s">
        <v>431</v>
      </c>
      <c r="E478" s="42" t="s">
        <v>431</v>
      </c>
      <c r="F478" s="42" t="s">
        <v>431</v>
      </c>
    </row>
    <row r="479" spans="1:6" x14ac:dyDescent="0.3">
      <c r="A479" s="41" t="b">
        <v>1</v>
      </c>
      <c r="B479" s="42" t="str">
        <f t="shared" si="15"/>
        <v>업적 - 장비아이템 랜덤옵션변경 Step.17</v>
      </c>
      <c r="C479" s="41">
        <f t="shared" si="16"/>
        <v>51749</v>
      </c>
      <c r="D479" s="42" t="s">
        <v>432</v>
      </c>
      <c r="E479" s="42" t="s">
        <v>432</v>
      </c>
      <c r="F479" s="42" t="s">
        <v>432</v>
      </c>
    </row>
    <row r="480" spans="1:6" x14ac:dyDescent="0.3">
      <c r="A480" s="41" t="b">
        <v>1</v>
      </c>
      <c r="B480" s="42" t="str">
        <f t="shared" ref="B480:B483" si="17">"업적 - " &amp;D480</f>
        <v>업적 - 장비아이템 랜덤옵션변경 Step.18</v>
      </c>
      <c r="C480" s="41">
        <f t="shared" si="16"/>
        <v>51750</v>
      </c>
      <c r="D480" s="42" t="s">
        <v>433</v>
      </c>
      <c r="E480" s="42" t="s">
        <v>433</v>
      </c>
      <c r="F480" s="42" t="s">
        <v>433</v>
      </c>
    </row>
    <row r="481" spans="1:6" x14ac:dyDescent="0.3">
      <c r="A481" s="41" t="b">
        <v>1</v>
      </c>
      <c r="B481" s="42" t="str">
        <f t="shared" si="17"/>
        <v>업적 - 장비아이템 랜덤옵션변경 Step.19</v>
      </c>
      <c r="C481" s="41">
        <f t="shared" si="16"/>
        <v>51751</v>
      </c>
      <c r="D481" s="42" t="s">
        <v>434</v>
      </c>
      <c r="E481" s="42" t="s">
        <v>434</v>
      </c>
      <c r="F481" s="42" t="s">
        <v>434</v>
      </c>
    </row>
    <row r="482" spans="1:6" x14ac:dyDescent="0.3">
      <c r="A482" s="41" t="b">
        <v>1</v>
      </c>
      <c r="B482" s="42" t="str">
        <f t="shared" si="17"/>
        <v>업적 - 장비아이템 랜덤옵션변경 Step.20</v>
      </c>
      <c r="C482" s="41">
        <f t="shared" si="16"/>
        <v>51752</v>
      </c>
      <c r="D482" s="42" t="s">
        <v>435</v>
      </c>
      <c r="E482" s="42" t="s">
        <v>435</v>
      </c>
      <c r="F482" s="42" t="s">
        <v>435</v>
      </c>
    </row>
    <row r="483" spans="1:6" x14ac:dyDescent="0.3">
      <c r="A483" s="41" t="b">
        <v>1</v>
      </c>
      <c r="B483" s="42" t="str">
        <f t="shared" si="17"/>
        <v>업적 - 장비아이템 랜덤옵션변경 Step.21</v>
      </c>
      <c r="C483" s="41">
        <f t="shared" si="16"/>
        <v>51753</v>
      </c>
      <c r="D483" s="42" t="s">
        <v>436</v>
      </c>
      <c r="E483" s="42" t="s">
        <v>436</v>
      </c>
      <c r="F483" s="42" t="s">
        <v>436</v>
      </c>
    </row>
  </sheetData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3"/>
  <sheetViews>
    <sheetView tabSelected="1" workbookViewId="0">
      <selection activeCell="E21" sqref="E21"/>
    </sheetView>
  </sheetViews>
  <sheetFormatPr defaultRowHeight="16.5" x14ac:dyDescent="0.3"/>
  <cols>
    <col min="1" max="1" width="19.375" bestFit="1" customWidth="1"/>
    <col min="2" max="2" width="45.125" bestFit="1" customWidth="1"/>
    <col min="3" max="3" width="8.625" bestFit="1" customWidth="1"/>
    <col min="4" max="6" width="35.75" bestFit="1" customWidth="1"/>
  </cols>
  <sheetData>
    <row r="1" spans="1:7" x14ac:dyDescent="0.3">
      <c r="A1" s="3" t="s">
        <v>108</v>
      </c>
      <c r="B1" s="4" t="s">
        <v>109</v>
      </c>
      <c r="C1" s="1"/>
      <c r="D1" s="1"/>
      <c r="E1" s="5"/>
      <c r="F1" s="5"/>
    </row>
    <row r="2" spans="1:7" x14ac:dyDescent="0.3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</row>
    <row r="3" spans="1:7" x14ac:dyDescent="0.3">
      <c r="A3" s="9" t="s">
        <v>3</v>
      </c>
      <c r="B3" s="9" t="s">
        <v>3</v>
      </c>
      <c r="C3" s="9" t="s">
        <v>110</v>
      </c>
      <c r="D3" s="9" t="s">
        <v>110</v>
      </c>
      <c r="E3" s="9" t="s">
        <v>110</v>
      </c>
      <c r="F3" s="9" t="s">
        <v>110</v>
      </c>
    </row>
    <row r="4" spans="1:7" x14ac:dyDescent="0.3">
      <c r="A4" s="31" t="s">
        <v>5</v>
      </c>
      <c r="B4" s="31" t="s">
        <v>6</v>
      </c>
      <c r="C4" s="31" t="s">
        <v>7</v>
      </c>
      <c r="D4" s="31" t="s">
        <v>6</v>
      </c>
      <c r="E4" s="31" t="s">
        <v>6</v>
      </c>
      <c r="F4" s="31" t="s">
        <v>6</v>
      </c>
    </row>
    <row r="5" spans="1:7" x14ac:dyDescent="0.3">
      <c r="A5" s="32" t="s">
        <v>9</v>
      </c>
      <c r="B5" s="32" t="s">
        <v>10</v>
      </c>
      <c r="C5" s="33" t="s">
        <v>111</v>
      </c>
      <c r="D5" s="32" t="s">
        <v>112</v>
      </c>
      <c r="E5" s="32" t="s">
        <v>113</v>
      </c>
      <c r="F5" s="32" t="s">
        <v>114</v>
      </c>
      <c r="G5" s="17" t="s">
        <v>29</v>
      </c>
    </row>
    <row r="6" spans="1:7" x14ac:dyDescent="0.3">
      <c r="A6" s="34" t="b">
        <v>1</v>
      </c>
      <c r="B6" s="35" t="str">
        <f>"일일설명 - " &amp;D6</f>
        <v>일일설명 - 모든 일일미션을 완료하세요</v>
      </c>
      <c r="C6" s="36">
        <v>52001</v>
      </c>
      <c r="D6" s="35" t="s">
        <v>437</v>
      </c>
      <c r="E6" s="35" t="str">
        <f>D6</f>
        <v>모든 일일미션을 완료하세요</v>
      </c>
      <c r="F6" s="35" t="str">
        <f>E6</f>
        <v>모든 일일미션을 완료하세요</v>
      </c>
      <c r="G6" s="36">
        <f>Mission!H6</f>
        <v>6</v>
      </c>
    </row>
    <row r="7" spans="1:7" x14ac:dyDescent="0.3">
      <c r="A7" s="34" t="b">
        <v>1</v>
      </c>
      <c r="B7" s="35" t="str">
        <f t="shared" ref="B7:B12" si="0">"일일설명 - " &amp;D7</f>
        <v>일일설명 - 일반던전을 5회 완료하세요</v>
      </c>
      <c r="C7" s="36">
        <v>52002</v>
      </c>
      <c r="D7" s="23" t="str">
        <f>"일반던전을 " &amp; G7 &amp; "회 완료하세요"</f>
        <v>일반던전을 5회 완료하세요</v>
      </c>
      <c r="E7" s="35" t="str">
        <f t="shared" ref="E7:F7" si="1">D7</f>
        <v>일반던전을 5회 완료하세요</v>
      </c>
      <c r="F7" s="35" t="str">
        <f t="shared" si="1"/>
        <v>일반던전을 5회 완료하세요</v>
      </c>
      <c r="G7" s="36">
        <f>Mission!H7</f>
        <v>5</v>
      </c>
    </row>
    <row r="8" spans="1:7" x14ac:dyDescent="0.3">
      <c r="A8" s="34" t="b">
        <v>1</v>
      </c>
      <c r="B8" s="35" t="str">
        <f t="shared" si="0"/>
        <v>일일설명 - 정예던전을 3회 완료하세요</v>
      </c>
      <c r="C8" s="36">
        <v>52003</v>
      </c>
      <c r="D8" s="23" t="str">
        <f>"정예던전을 " &amp; G8 &amp; "회 완료하세요"</f>
        <v>정예던전을 3회 완료하세요</v>
      </c>
      <c r="E8" s="35" t="str">
        <f t="shared" ref="E8:F8" si="2">D8</f>
        <v>정예던전을 3회 완료하세요</v>
      </c>
      <c r="F8" s="35" t="str">
        <f t="shared" si="2"/>
        <v>정예던전을 3회 완료하세요</v>
      </c>
      <c r="G8" s="36">
        <f>Mission!H8</f>
        <v>3</v>
      </c>
    </row>
    <row r="9" spans="1:7" x14ac:dyDescent="0.3">
      <c r="A9" s="34" t="b">
        <v>1</v>
      </c>
      <c r="B9" s="35" t="str">
        <f t="shared" si="0"/>
        <v>일일설명 - 요일던전을 1회 완료하세요</v>
      </c>
      <c r="C9" s="36">
        <v>52004</v>
      </c>
      <c r="D9" s="23" t="str">
        <f>"요일던전을 " &amp; G9 &amp; "회 완료하세요"</f>
        <v>요일던전을 1회 완료하세요</v>
      </c>
      <c r="E9" s="35" t="str">
        <f t="shared" ref="E9:F9" si="3">D9</f>
        <v>요일던전을 1회 완료하세요</v>
      </c>
      <c r="F9" s="35" t="str">
        <f t="shared" si="3"/>
        <v>요일던전을 1회 완료하세요</v>
      </c>
      <c r="G9" s="36">
        <f>Mission!H9</f>
        <v>1</v>
      </c>
    </row>
    <row r="10" spans="1:7" x14ac:dyDescent="0.3">
      <c r="A10" s="34" t="b">
        <v>1</v>
      </c>
      <c r="B10" s="35" t="str">
        <f t="shared" si="0"/>
        <v>일일설명 - 균열던전을 2회 참가하세요</v>
      </c>
      <c r="C10" s="36">
        <v>52005</v>
      </c>
      <c r="D10" s="23" t="str">
        <f>"균열던전을 " &amp; G10 &amp; "회 참가하세요"</f>
        <v>균열던전을 2회 참가하세요</v>
      </c>
      <c r="E10" s="35" t="str">
        <f t="shared" ref="E10:F10" si="4">D10</f>
        <v>균열던전을 2회 참가하세요</v>
      </c>
      <c r="F10" s="35" t="str">
        <f t="shared" si="4"/>
        <v>균열던전을 2회 참가하세요</v>
      </c>
      <c r="G10" s="36">
        <f>Mission!H10</f>
        <v>2</v>
      </c>
    </row>
    <row r="11" spans="1:7" x14ac:dyDescent="0.3">
      <c r="A11" s="34" t="b">
        <v>1</v>
      </c>
      <c r="B11" s="35" t="str">
        <f t="shared" si="0"/>
        <v>일일설명 - 결투장을 3회 참가하세요</v>
      </c>
      <c r="C11" s="36">
        <v>52006</v>
      </c>
      <c r="D11" s="23" t="str">
        <f>"결투장을 " &amp; G11 &amp; "회 참가하세요"</f>
        <v>결투장을 3회 참가하세요</v>
      </c>
      <c r="E11" s="35" t="str">
        <f t="shared" ref="E11:F11" si="5">D11</f>
        <v>결투장을 3회 참가하세요</v>
      </c>
      <c r="F11" s="35" t="str">
        <f t="shared" si="5"/>
        <v>결투장을 3회 참가하세요</v>
      </c>
      <c r="G11" s="36">
        <f>Mission!H11</f>
        <v>3</v>
      </c>
    </row>
    <row r="12" spans="1:7" x14ac:dyDescent="0.3">
      <c r="A12" s="34" t="b">
        <v>1</v>
      </c>
      <c r="B12" s="35" t="str">
        <f t="shared" si="0"/>
        <v>일일설명 - 장비아이템을 10개 획득하세요</v>
      </c>
      <c r="C12" s="36">
        <v>52007</v>
      </c>
      <c r="D12" s="23" t="str">
        <f>"장비아이템을 " &amp; G12 &amp; "개 획득하세요"</f>
        <v>장비아이템을 10개 획득하세요</v>
      </c>
      <c r="E12" s="35" t="str">
        <f t="shared" ref="E12:F12" si="6">D12</f>
        <v>장비아이템을 10개 획득하세요</v>
      </c>
      <c r="F12" s="35" t="str">
        <f t="shared" si="6"/>
        <v>장비아이템을 10개 획득하세요</v>
      </c>
      <c r="G12" s="36">
        <f>Mission!H12</f>
        <v>10</v>
      </c>
    </row>
    <row r="13" spans="1:7" x14ac:dyDescent="0.3">
      <c r="A13" s="37" t="b">
        <v>1</v>
      </c>
      <c r="B13" s="38" t="str">
        <f>"주간설명 - " &amp;D13</f>
        <v>주간설명 - 모든 주간미션을 완료하세요</v>
      </c>
      <c r="C13" s="37">
        <v>52101</v>
      </c>
      <c r="D13" s="38" t="s">
        <v>115</v>
      </c>
      <c r="E13" s="38" t="str">
        <f t="shared" ref="E13:F13" si="7">D13</f>
        <v>모든 주간미션을 완료하세요</v>
      </c>
      <c r="F13" s="38" t="str">
        <f t="shared" si="7"/>
        <v>모든 주간미션을 완료하세요</v>
      </c>
      <c r="G13" s="37">
        <f>Mission!H13</f>
        <v>8</v>
      </c>
    </row>
    <row r="14" spans="1:7" x14ac:dyDescent="0.3">
      <c r="A14" s="37" t="b">
        <v>1</v>
      </c>
      <c r="B14" s="38" t="str">
        <f t="shared" ref="B14:B21" si="8">"주간설명 - " &amp;D14</f>
        <v>주간설명 - 모든 일일미션 완료를 4회 완료하세요</v>
      </c>
      <c r="C14" s="37">
        <v>52102</v>
      </c>
      <c r="D14" s="38" t="str">
        <f>"모든 일일미션 완료를 " &amp; G14 &amp; "회 완료하세요"</f>
        <v>모든 일일미션 완료를 4회 완료하세요</v>
      </c>
      <c r="E14" s="38" t="str">
        <f t="shared" ref="E14:F14" si="9">D14</f>
        <v>모든 일일미션 완료를 4회 완료하세요</v>
      </c>
      <c r="F14" s="38" t="str">
        <f t="shared" si="9"/>
        <v>모든 일일미션 완료를 4회 완료하세요</v>
      </c>
      <c r="G14" s="37">
        <f>Mission!H14</f>
        <v>4</v>
      </c>
    </row>
    <row r="15" spans="1:7" x14ac:dyDescent="0.3">
      <c r="A15" s="37" t="b">
        <v>1</v>
      </c>
      <c r="B15" s="38" t="str">
        <f t="shared" si="8"/>
        <v>주간설명 - 수호석 업그레이드를 5회 성공하세요</v>
      </c>
      <c r="C15" s="37">
        <v>52103</v>
      </c>
      <c r="D15" s="38" t="str">
        <f>"수호석 업그레이드를 " &amp; G15 &amp; "회 성공하세요"</f>
        <v>수호석 업그레이드를 5회 성공하세요</v>
      </c>
      <c r="E15" s="38" t="str">
        <f t="shared" ref="E15:F15" si="10">D15</f>
        <v>수호석 업그레이드를 5회 성공하세요</v>
      </c>
      <c r="F15" s="38" t="str">
        <f t="shared" si="10"/>
        <v>수호석 업그레이드를 5회 성공하세요</v>
      </c>
      <c r="G15" s="37">
        <f>Mission!H15</f>
        <v>5</v>
      </c>
    </row>
    <row r="16" spans="1:7" x14ac:dyDescent="0.3">
      <c r="A16" s="37" t="b">
        <v>1</v>
      </c>
      <c r="B16" s="38" t="str">
        <f t="shared" si="8"/>
        <v>주간설명 - 결투장에서 10회 승리하세요</v>
      </c>
      <c r="C16" s="37">
        <v>52104</v>
      </c>
      <c r="D16" s="38" t="str">
        <f>"결투장에서 " &amp; G16 &amp; "회 승리하세요"</f>
        <v>결투장에서 10회 승리하세요</v>
      </c>
      <c r="E16" s="38" t="str">
        <f t="shared" ref="E16:F16" si="11">D16</f>
        <v>결투장에서 10회 승리하세요</v>
      </c>
      <c r="F16" s="38" t="str">
        <f t="shared" si="11"/>
        <v>결투장에서 10회 승리하세요</v>
      </c>
      <c r="G16" s="37">
        <f>Mission!H16</f>
        <v>10</v>
      </c>
    </row>
    <row r="17" spans="1:7" x14ac:dyDescent="0.3">
      <c r="A17" s="37" t="b">
        <v>1</v>
      </c>
      <c r="B17" s="38" t="str">
        <f t="shared" si="8"/>
        <v>주간설명 - 수호레이드를 10회 참가하세요</v>
      </c>
      <c r="C17" s="37">
        <v>52105</v>
      </c>
      <c r="D17" s="38" t="str">
        <f>"수호레이드를 " &amp; G17 &amp; "회 참가하세요"</f>
        <v>수호레이드를 10회 참가하세요</v>
      </c>
      <c r="E17" s="38" t="str">
        <f t="shared" ref="E17:F17" si="12">D17</f>
        <v>수호레이드를 10회 참가하세요</v>
      </c>
      <c r="F17" s="38" t="str">
        <f t="shared" si="12"/>
        <v>수호레이드를 10회 참가하세요</v>
      </c>
      <c r="G17" s="37">
        <f>Mission!H17</f>
        <v>10</v>
      </c>
    </row>
    <row r="18" spans="1:7" x14ac:dyDescent="0.3">
      <c r="A18" s="37" t="b">
        <v>1</v>
      </c>
      <c r="B18" s="38" t="str">
        <f t="shared" si="8"/>
        <v>주간설명 - 균열석을 10개 획득하세요</v>
      </c>
      <c r="C18" s="37">
        <v>52106</v>
      </c>
      <c r="D18" s="38" t="str">
        <f>"균열석을 " &amp; G18 &amp; "개 획득하세요"</f>
        <v>균열석을 10개 획득하세요</v>
      </c>
      <c r="E18" s="38" t="str">
        <f t="shared" ref="E18:F18" si="13">D18</f>
        <v>균열석을 10개 획득하세요</v>
      </c>
      <c r="F18" s="38" t="str">
        <f t="shared" si="13"/>
        <v>균열석을 10개 획득하세요</v>
      </c>
      <c r="G18" s="37">
        <f>Mission!H18</f>
        <v>10</v>
      </c>
    </row>
    <row r="19" spans="1:7" x14ac:dyDescent="0.3">
      <c r="A19" s="37" t="b">
        <v>1</v>
      </c>
      <c r="B19" s="38" t="str">
        <f t="shared" si="8"/>
        <v>주간설명 - 장비아이템을 50개 획득하세요</v>
      </c>
      <c r="C19" s="37">
        <v>52107</v>
      </c>
      <c r="D19" s="38" t="str">
        <f>"장비아이템을 " &amp; G19 &amp; "개 획득하세요"</f>
        <v>장비아이템을 50개 획득하세요</v>
      </c>
      <c r="E19" s="38" t="str">
        <f t="shared" ref="E19:F19" si="14">D19</f>
        <v>장비아이템을 50개 획득하세요</v>
      </c>
      <c r="F19" s="38" t="str">
        <f t="shared" si="14"/>
        <v>장비아이템을 50개 획득하세요</v>
      </c>
      <c r="G19" s="37">
        <f>Mission!H19</f>
        <v>50</v>
      </c>
    </row>
    <row r="20" spans="1:7" x14ac:dyDescent="0.3">
      <c r="A20" s="37" t="b">
        <v>1</v>
      </c>
      <c r="B20" s="38" t="str">
        <f t="shared" si="8"/>
        <v>주간설명 - 장비아이템을 5회 강화하세요</v>
      </c>
      <c r="C20" s="37">
        <v>52108</v>
      </c>
      <c r="D20" s="38" t="str">
        <f>"장비아이템을 " &amp; G20 &amp; "회 강화하세요"</f>
        <v>장비아이템을 5회 강화하세요</v>
      </c>
      <c r="E20" s="38" t="str">
        <f t="shared" ref="E20:F20" si="15">D20</f>
        <v>장비아이템을 5회 강화하세요</v>
      </c>
      <c r="F20" s="38" t="str">
        <f t="shared" si="15"/>
        <v>장비아이템을 5회 강화하세요</v>
      </c>
      <c r="G20" s="37">
        <f>Mission!H20</f>
        <v>5</v>
      </c>
    </row>
    <row r="21" spans="1:7" x14ac:dyDescent="0.3">
      <c r="A21" s="37" t="b">
        <v>1</v>
      </c>
      <c r="B21" s="38" t="str">
        <f t="shared" si="8"/>
        <v>주간설명 - 장비아이템을 20회 분해하세요</v>
      </c>
      <c r="C21" s="37">
        <v>52109</v>
      </c>
      <c r="D21" s="38" t="str">
        <f>"장비아이템을 " &amp; G21 &amp; "회 분해하세요"</f>
        <v>장비아이템을 20회 분해하세요</v>
      </c>
      <c r="E21" s="38" t="str">
        <f t="shared" ref="E21:F21" si="16">D21</f>
        <v>장비아이템을 20회 분해하세요</v>
      </c>
      <c r="F21" s="38" t="str">
        <f t="shared" si="16"/>
        <v>장비아이템을 20회 분해하세요</v>
      </c>
      <c r="G21" s="37">
        <f>Mission!H21</f>
        <v>20</v>
      </c>
    </row>
    <row r="22" spans="1:7" x14ac:dyDescent="0.3">
      <c r="A22" s="39" t="b">
        <v>1</v>
      </c>
      <c r="B22" s="40" t="str">
        <f>"월간설명 - " &amp;D22</f>
        <v>월간설명 - 모든 주간미션 완료를 3회 완료하세요</v>
      </c>
      <c r="C22" s="39">
        <v>52201</v>
      </c>
      <c r="D22" s="40" t="str">
        <f>"모든 주간미션 완료를 " &amp; G22 &amp; "회 완료하세요"</f>
        <v>모든 주간미션 완료를 3회 완료하세요</v>
      </c>
      <c r="E22" s="40" t="str">
        <f t="shared" ref="E22:F22" si="17">D22</f>
        <v>모든 주간미션 완료를 3회 완료하세요</v>
      </c>
      <c r="F22" s="40" t="str">
        <f t="shared" si="17"/>
        <v>모든 주간미션 완료를 3회 완료하세요</v>
      </c>
      <c r="G22" s="39">
        <f>Mission!H22</f>
        <v>3</v>
      </c>
    </row>
    <row r="23" spans="1:7" x14ac:dyDescent="0.3">
      <c r="A23" s="39" t="b">
        <v>1</v>
      </c>
      <c r="B23" s="40" t="str">
        <f t="shared" ref="B23:B31" si="18">"월간설명 - " &amp;D23</f>
        <v>월간설명 - 일반던전을 100회 완료하세요</v>
      </c>
      <c r="C23" s="39">
        <v>52202</v>
      </c>
      <c r="D23" s="40" t="str">
        <f>"일반던전을 " &amp; G23 &amp; "회 완료하세요"</f>
        <v>일반던전을 100회 완료하세요</v>
      </c>
      <c r="E23" s="40" t="str">
        <f t="shared" ref="E23:F23" si="19">D23</f>
        <v>일반던전을 100회 완료하세요</v>
      </c>
      <c r="F23" s="40" t="str">
        <f t="shared" si="19"/>
        <v>일반던전을 100회 완료하세요</v>
      </c>
      <c r="G23" s="39">
        <f>Mission!H23</f>
        <v>100</v>
      </c>
    </row>
    <row r="24" spans="1:7" x14ac:dyDescent="0.3">
      <c r="A24" s="39" t="b">
        <v>1</v>
      </c>
      <c r="B24" s="40" t="str">
        <f t="shared" si="18"/>
        <v>월간설명 - 정예던전을 50회 완료하세요</v>
      </c>
      <c r="C24" s="39">
        <v>52203</v>
      </c>
      <c r="D24" s="40" t="str">
        <f>"정예던전을 " &amp; G24 &amp; "회 완료하세요"</f>
        <v>정예던전을 50회 완료하세요</v>
      </c>
      <c r="E24" s="40" t="str">
        <f t="shared" ref="E24:F24" si="20">D24</f>
        <v>정예던전을 50회 완료하세요</v>
      </c>
      <c r="F24" s="40" t="str">
        <f t="shared" si="20"/>
        <v>정예던전을 50회 완료하세요</v>
      </c>
      <c r="G24" s="39">
        <f>Mission!H24</f>
        <v>50</v>
      </c>
    </row>
    <row r="25" spans="1:7" x14ac:dyDescent="0.3">
      <c r="A25" s="39" t="b">
        <v>1</v>
      </c>
      <c r="B25" s="40" t="str">
        <f t="shared" si="18"/>
        <v>월간설명 - 요일던전을 50회 완료하세요</v>
      </c>
      <c r="C25" s="39">
        <v>52204</v>
      </c>
      <c r="D25" s="40" t="str">
        <f>"요일던전을 " &amp; G25 &amp; "회 완료하세요"</f>
        <v>요일던전을 50회 완료하세요</v>
      </c>
      <c r="E25" s="40" t="str">
        <f t="shared" ref="E25:F25" si="21">D25</f>
        <v>요일던전을 50회 완료하세요</v>
      </c>
      <c r="F25" s="40" t="str">
        <f t="shared" si="21"/>
        <v>요일던전을 50회 완료하세요</v>
      </c>
      <c r="G25" s="39">
        <f>Mission!H25</f>
        <v>50</v>
      </c>
    </row>
    <row r="26" spans="1:7" x14ac:dyDescent="0.3">
      <c r="A26" s="39" t="b">
        <v>1</v>
      </c>
      <c r="B26" s="40" t="str">
        <f t="shared" si="18"/>
        <v>월간설명 - 균열던전을 100회 참가하세요</v>
      </c>
      <c r="C26" s="39">
        <v>52205</v>
      </c>
      <c r="D26" s="40" t="str">
        <f>"균열던전을 " &amp; G26 &amp; "회 참가하세요"</f>
        <v>균열던전을 100회 참가하세요</v>
      </c>
      <c r="E26" s="40" t="str">
        <f t="shared" ref="E26:F26" si="22">D26</f>
        <v>균열던전을 100회 참가하세요</v>
      </c>
      <c r="F26" s="40" t="str">
        <f t="shared" si="22"/>
        <v>균열던전을 100회 참가하세요</v>
      </c>
      <c r="G26" s="39">
        <f>Mission!H26</f>
        <v>100</v>
      </c>
    </row>
    <row r="27" spans="1:7" x14ac:dyDescent="0.3">
      <c r="A27" s="39" t="b">
        <v>1</v>
      </c>
      <c r="B27" s="40" t="str">
        <f t="shared" si="18"/>
        <v>월간설명 - 초월던전을 50회 참가하세요</v>
      </c>
      <c r="C27" s="39">
        <v>52206</v>
      </c>
      <c r="D27" s="40" t="str">
        <f>"초월던전을 " &amp; G27 &amp; "회 참가하세요"</f>
        <v>초월던전을 50회 참가하세요</v>
      </c>
      <c r="E27" s="40" t="str">
        <f t="shared" ref="E27:F27" si="23">D27</f>
        <v>초월던전을 50회 참가하세요</v>
      </c>
      <c r="F27" s="40" t="str">
        <f t="shared" si="23"/>
        <v>초월던전을 50회 참가하세요</v>
      </c>
      <c r="G27" s="39">
        <f>Mission!H27</f>
        <v>50</v>
      </c>
    </row>
    <row r="28" spans="1:7" x14ac:dyDescent="0.3">
      <c r="A28" s="39" t="b">
        <v>1</v>
      </c>
      <c r="B28" s="40" t="str">
        <f t="shared" si="18"/>
        <v>월간설명 - 결투장을 100회 참가하세요</v>
      </c>
      <c r="C28" s="39">
        <v>52207</v>
      </c>
      <c r="D28" s="40" t="str">
        <f>"결투장을 " &amp; G28 &amp; "회 참가하세요"</f>
        <v>결투장을 100회 참가하세요</v>
      </c>
      <c r="E28" s="40" t="str">
        <f t="shared" ref="E28:F28" si="24">D28</f>
        <v>결투장을 100회 참가하세요</v>
      </c>
      <c r="F28" s="40" t="str">
        <f t="shared" si="24"/>
        <v>결투장을 100회 참가하세요</v>
      </c>
      <c r="G28" s="39">
        <f>Mission!H28</f>
        <v>100</v>
      </c>
    </row>
    <row r="29" spans="1:7" x14ac:dyDescent="0.3">
      <c r="A29" s="39" t="b">
        <v>1</v>
      </c>
      <c r="B29" s="40" t="str">
        <f t="shared" si="18"/>
        <v>월간설명 - 룬스톤을 10개 획득하세요</v>
      </c>
      <c r="C29" s="39">
        <v>52208</v>
      </c>
      <c r="D29" s="40" t="str">
        <f>"룬스톤을 " &amp; G29 &amp; "개 획득하세요"</f>
        <v>룬스톤을 10개 획득하세요</v>
      </c>
      <c r="E29" s="40" t="str">
        <f t="shared" ref="E29:F29" si="25">D29</f>
        <v>룬스톤을 10개 획득하세요</v>
      </c>
      <c r="F29" s="40" t="str">
        <f t="shared" si="25"/>
        <v>룬스톤을 10개 획득하세요</v>
      </c>
      <c r="G29" s="39">
        <f>Mission!H29</f>
        <v>10</v>
      </c>
    </row>
    <row r="30" spans="1:7" x14ac:dyDescent="0.3">
      <c r="A30" s="39" t="b">
        <v>1</v>
      </c>
      <c r="B30" s="40" t="str">
        <f t="shared" si="18"/>
        <v>월간설명 - 균열석을 50개 획득하세요</v>
      </c>
      <c r="C30" s="39">
        <v>52209</v>
      </c>
      <c r="D30" s="40" t="str">
        <f>"균열석을 " &amp; G30 &amp; "개 획득하세요"</f>
        <v>균열석을 50개 획득하세요</v>
      </c>
      <c r="E30" s="40" t="str">
        <f t="shared" ref="E30:F30" si="26">D30</f>
        <v>균열석을 50개 획득하세요</v>
      </c>
      <c r="F30" s="40" t="str">
        <f t="shared" si="26"/>
        <v>균열석을 50개 획득하세요</v>
      </c>
      <c r="G30" s="39">
        <f>Mission!H30</f>
        <v>50</v>
      </c>
    </row>
    <row r="31" spans="1:7" x14ac:dyDescent="0.3">
      <c r="A31" s="41" t="b">
        <v>1</v>
      </c>
      <c r="B31" s="42" t="str">
        <f>"업적설명 - " &amp;D31</f>
        <v>업적설명 - 캐릭터 레벨을 Lv.5까지 성장시키세요</v>
      </c>
      <c r="C31" s="41">
        <v>52301</v>
      </c>
      <c r="D31" s="42" t="str">
        <f>"캐릭터 레벨을 Lv." &amp; G31 &amp; "까지 성장시키세요"</f>
        <v>캐릭터 레벨을 Lv.5까지 성장시키세요</v>
      </c>
      <c r="E31" s="42" t="str">
        <f t="shared" ref="E31:F31" si="27">D31</f>
        <v>캐릭터 레벨을 Lv.5까지 성장시키세요</v>
      </c>
      <c r="F31" s="42" t="str">
        <f t="shared" si="27"/>
        <v>캐릭터 레벨을 Lv.5까지 성장시키세요</v>
      </c>
      <c r="G31" s="41">
        <f>Achievement!J6</f>
        <v>5</v>
      </c>
    </row>
    <row r="32" spans="1:7" x14ac:dyDescent="0.3">
      <c r="A32" s="41" t="b">
        <v>1</v>
      </c>
      <c r="B32" s="42" t="str">
        <f t="shared" ref="B32:B95" si="28">"업적설명 - " &amp;D32</f>
        <v>업적설명 - 캐릭터 레벨을 Lv.10까지 성장시키세요</v>
      </c>
      <c r="C32" s="41">
        <v>52302</v>
      </c>
      <c r="D32" s="42" t="str">
        <f t="shared" ref="D32:D40" si="29">"캐릭터 레벨을 Lv." &amp; G32 &amp; "까지 성장시키세요"</f>
        <v>캐릭터 레벨을 Lv.10까지 성장시키세요</v>
      </c>
      <c r="E32" s="42" t="str">
        <f t="shared" ref="E32:F32" si="30">D32</f>
        <v>캐릭터 레벨을 Lv.10까지 성장시키세요</v>
      </c>
      <c r="F32" s="42" t="str">
        <f t="shared" si="30"/>
        <v>캐릭터 레벨을 Lv.10까지 성장시키세요</v>
      </c>
      <c r="G32" s="41">
        <f>Achievement!J7</f>
        <v>10</v>
      </c>
    </row>
    <row r="33" spans="1:7" x14ac:dyDescent="0.3">
      <c r="A33" s="41" t="b">
        <v>1</v>
      </c>
      <c r="B33" s="42" t="str">
        <f t="shared" si="28"/>
        <v>업적설명 - 캐릭터 레벨을 Lv.15까지 성장시키세요</v>
      </c>
      <c r="C33" s="41">
        <v>52303</v>
      </c>
      <c r="D33" s="42" t="str">
        <f t="shared" si="29"/>
        <v>캐릭터 레벨을 Lv.15까지 성장시키세요</v>
      </c>
      <c r="E33" s="42" t="str">
        <f t="shared" ref="E33:F33" si="31">D33</f>
        <v>캐릭터 레벨을 Lv.15까지 성장시키세요</v>
      </c>
      <c r="F33" s="42" t="str">
        <f t="shared" si="31"/>
        <v>캐릭터 레벨을 Lv.15까지 성장시키세요</v>
      </c>
      <c r="G33" s="41">
        <f>Achievement!J8</f>
        <v>15</v>
      </c>
    </row>
    <row r="34" spans="1:7" x14ac:dyDescent="0.3">
      <c r="A34" s="41" t="b">
        <v>1</v>
      </c>
      <c r="B34" s="42" t="str">
        <f t="shared" si="28"/>
        <v>업적설명 - 캐릭터 레벨을 Lv.20까지 성장시키세요</v>
      </c>
      <c r="C34" s="41">
        <v>52304</v>
      </c>
      <c r="D34" s="42" t="str">
        <f t="shared" si="29"/>
        <v>캐릭터 레벨을 Lv.20까지 성장시키세요</v>
      </c>
      <c r="E34" s="42" t="str">
        <f t="shared" ref="E34:F34" si="32">D34</f>
        <v>캐릭터 레벨을 Lv.20까지 성장시키세요</v>
      </c>
      <c r="F34" s="42" t="str">
        <f t="shared" si="32"/>
        <v>캐릭터 레벨을 Lv.20까지 성장시키세요</v>
      </c>
      <c r="G34" s="41">
        <f>Achievement!J9</f>
        <v>20</v>
      </c>
    </row>
    <row r="35" spans="1:7" x14ac:dyDescent="0.3">
      <c r="A35" s="41" t="b">
        <v>1</v>
      </c>
      <c r="B35" s="42" t="str">
        <f t="shared" si="28"/>
        <v>업적설명 - 캐릭터 레벨을 Lv.25까지 성장시키세요</v>
      </c>
      <c r="C35" s="41">
        <v>52305</v>
      </c>
      <c r="D35" s="42" t="str">
        <f t="shared" si="29"/>
        <v>캐릭터 레벨을 Lv.25까지 성장시키세요</v>
      </c>
      <c r="E35" s="42" t="str">
        <f t="shared" ref="E35:F35" si="33">D35</f>
        <v>캐릭터 레벨을 Lv.25까지 성장시키세요</v>
      </c>
      <c r="F35" s="42" t="str">
        <f t="shared" si="33"/>
        <v>캐릭터 레벨을 Lv.25까지 성장시키세요</v>
      </c>
      <c r="G35" s="41">
        <f>Achievement!J10</f>
        <v>25</v>
      </c>
    </row>
    <row r="36" spans="1:7" x14ac:dyDescent="0.3">
      <c r="A36" s="41" t="b">
        <v>1</v>
      </c>
      <c r="B36" s="42" t="str">
        <f t="shared" si="28"/>
        <v>업적설명 - 캐릭터 레벨을 Lv.30까지 성장시키세요</v>
      </c>
      <c r="C36" s="41">
        <v>52306</v>
      </c>
      <c r="D36" s="42" t="str">
        <f t="shared" si="29"/>
        <v>캐릭터 레벨을 Lv.30까지 성장시키세요</v>
      </c>
      <c r="E36" s="42" t="str">
        <f t="shared" ref="E36:F36" si="34">D36</f>
        <v>캐릭터 레벨을 Lv.30까지 성장시키세요</v>
      </c>
      <c r="F36" s="42" t="str">
        <f t="shared" si="34"/>
        <v>캐릭터 레벨을 Lv.30까지 성장시키세요</v>
      </c>
      <c r="G36" s="41">
        <f>Achievement!J11</f>
        <v>30</v>
      </c>
    </row>
    <row r="37" spans="1:7" x14ac:dyDescent="0.3">
      <c r="A37" s="41" t="b">
        <v>1</v>
      </c>
      <c r="B37" s="42" t="str">
        <f t="shared" si="28"/>
        <v>업적설명 - 캐릭터 레벨을 Lv.35까지 성장시키세요</v>
      </c>
      <c r="C37" s="41">
        <v>52307</v>
      </c>
      <c r="D37" s="42" t="str">
        <f t="shared" si="29"/>
        <v>캐릭터 레벨을 Lv.35까지 성장시키세요</v>
      </c>
      <c r="E37" s="42" t="str">
        <f t="shared" ref="E37:F37" si="35">D37</f>
        <v>캐릭터 레벨을 Lv.35까지 성장시키세요</v>
      </c>
      <c r="F37" s="42" t="str">
        <f t="shared" si="35"/>
        <v>캐릭터 레벨을 Lv.35까지 성장시키세요</v>
      </c>
      <c r="G37" s="41">
        <f>Achievement!J12</f>
        <v>35</v>
      </c>
    </row>
    <row r="38" spans="1:7" x14ac:dyDescent="0.3">
      <c r="A38" s="41" t="b">
        <v>1</v>
      </c>
      <c r="B38" s="42" t="str">
        <f t="shared" si="28"/>
        <v>업적설명 - 캐릭터 레벨을 Lv.40까지 성장시키세요</v>
      </c>
      <c r="C38" s="41">
        <v>52308</v>
      </c>
      <c r="D38" s="42" t="str">
        <f t="shared" si="29"/>
        <v>캐릭터 레벨을 Lv.40까지 성장시키세요</v>
      </c>
      <c r="E38" s="42" t="str">
        <f t="shared" ref="E38:F38" si="36">D38</f>
        <v>캐릭터 레벨을 Lv.40까지 성장시키세요</v>
      </c>
      <c r="F38" s="42" t="str">
        <f t="shared" si="36"/>
        <v>캐릭터 레벨을 Lv.40까지 성장시키세요</v>
      </c>
      <c r="G38" s="41">
        <f>Achievement!J13</f>
        <v>40</v>
      </c>
    </row>
    <row r="39" spans="1:7" x14ac:dyDescent="0.3">
      <c r="A39" s="41" t="b">
        <v>1</v>
      </c>
      <c r="B39" s="42" t="str">
        <f t="shared" si="28"/>
        <v>업적설명 - 캐릭터 레벨을 Lv.45까지 성장시키세요</v>
      </c>
      <c r="C39" s="41">
        <v>52309</v>
      </c>
      <c r="D39" s="42" t="str">
        <f t="shared" si="29"/>
        <v>캐릭터 레벨을 Lv.45까지 성장시키세요</v>
      </c>
      <c r="E39" s="42" t="str">
        <f t="shared" ref="E39:F39" si="37">D39</f>
        <v>캐릭터 레벨을 Lv.45까지 성장시키세요</v>
      </c>
      <c r="F39" s="42" t="str">
        <f t="shared" si="37"/>
        <v>캐릭터 레벨을 Lv.45까지 성장시키세요</v>
      </c>
      <c r="G39" s="41">
        <f>Achievement!J14</f>
        <v>45</v>
      </c>
    </row>
    <row r="40" spans="1:7" x14ac:dyDescent="0.3">
      <c r="A40" s="41" t="b">
        <v>1</v>
      </c>
      <c r="B40" s="42" t="str">
        <f t="shared" si="28"/>
        <v>업적설명 - 캐릭터 레벨을 Lv.50까지 성장시키세요</v>
      </c>
      <c r="C40" s="41">
        <v>52310</v>
      </c>
      <c r="D40" s="42" t="str">
        <f t="shared" si="29"/>
        <v>캐릭터 레벨을 Lv.50까지 성장시키세요</v>
      </c>
      <c r="E40" s="42" t="str">
        <f t="shared" ref="E40:F40" si="38">D40</f>
        <v>캐릭터 레벨을 Lv.50까지 성장시키세요</v>
      </c>
      <c r="F40" s="42" t="str">
        <f t="shared" si="38"/>
        <v>캐릭터 레벨을 Lv.50까지 성장시키세요</v>
      </c>
      <c r="G40" s="41">
        <f>Achievement!J15</f>
        <v>50</v>
      </c>
    </row>
    <row r="41" spans="1:7" x14ac:dyDescent="0.3">
      <c r="A41" s="37" t="b">
        <v>1</v>
      </c>
      <c r="B41" s="38" t="str">
        <f t="shared" si="28"/>
        <v>업적설명 - 수호자 레벨을 Lv.10까지 성장시키세요</v>
      </c>
      <c r="C41" s="37">
        <v>52311</v>
      </c>
      <c r="D41" s="38" t="str">
        <f>"수호자 레벨을 Lv." &amp; G41 &amp; "까지 성장시키세요"</f>
        <v>수호자 레벨을 Lv.10까지 성장시키세요</v>
      </c>
      <c r="E41" s="38" t="str">
        <f t="shared" ref="E41:F41" si="39">D41</f>
        <v>수호자 레벨을 Lv.10까지 성장시키세요</v>
      </c>
      <c r="F41" s="38" t="str">
        <f t="shared" si="39"/>
        <v>수호자 레벨을 Lv.10까지 성장시키세요</v>
      </c>
      <c r="G41" s="37">
        <f>Achievement!J16</f>
        <v>10</v>
      </c>
    </row>
    <row r="42" spans="1:7" x14ac:dyDescent="0.3">
      <c r="A42" s="37" t="b">
        <v>1</v>
      </c>
      <c r="B42" s="38" t="str">
        <f t="shared" si="28"/>
        <v>업적설명 - 수호자 레벨을 Lv.20까지 성장시키세요</v>
      </c>
      <c r="C42" s="37">
        <v>52312</v>
      </c>
      <c r="D42" s="38" t="str">
        <f t="shared" ref="D42:D85" si="40">"수호자 레벨을 Lv." &amp; G42 &amp; "까지 성장시키세요"</f>
        <v>수호자 레벨을 Lv.20까지 성장시키세요</v>
      </c>
      <c r="E42" s="38" t="str">
        <f t="shared" ref="E42:F42" si="41">D42</f>
        <v>수호자 레벨을 Lv.20까지 성장시키세요</v>
      </c>
      <c r="F42" s="38" t="str">
        <f t="shared" si="41"/>
        <v>수호자 레벨을 Lv.20까지 성장시키세요</v>
      </c>
      <c r="G42" s="37">
        <f>Achievement!J17</f>
        <v>20</v>
      </c>
    </row>
    <row r="43" spans="1:7" x14ac:dyDescent="0.3">
      <c r="A43" s="37" t="b">
        <v>1</v>
      </c>
      <c r="B43" s="38" t="str">
        <f t="shared" si="28"/>
        <v>업적설명 - 수호자 레벨을 Lv.30까지 성장시키세요</v>
      </c>
      <c r="C43" s="37">
        <v>52313</v>
      </c>
      <c r="D43" s="38" t="str">
        <f t="shared" si="40"/>
        <v>수호자 레벨을 Lv.30까지 성장시키세요</v>
      </c>
      <c r="E43" s="38" t="str">
        <f t="shared" ref="E43:F43" si="42">D43</f>
        <v>수호자 레벨을 Lv.30까지 성장시키세요</v>
      </c>
      <c r="F43" s="38" t="str">
        <f t="shared" si="42"/>
        <v>수호자 레벨을 Lv.30까지 성장시키세요</v>
      </c>
      <c r="G43" s="37">
        <f>Achievement!J18</f>
        <v>30</v>
      </c>
    </row>
    <row r="44" spans="1:7" x14ac:dyDescent="0.3">
      <c r="A44" s="37" t="b">
        <v>1</v>
      </c>
      <c r="B44" s="38" t="str">
        <f t="shared" si="28"/>
        <v>업적설명 - 수호자 레벨을 Lv.50까지 성장시키세요</v>
      </c>
      <c r="C44" s="37">
        <v>52314</v>
      </c>
      <c r="D44" s="38" t="str">
        <f t="shared" si="40"/>
        <v>수호자 레벨을 Lv.50까지 성장시키세요</v>
      </c>
      <c r="E44" s="38" t="str">
        <f t="shared" ref="E44:F44" si="43">D44</f>
        <v>수호자 레벨을 Lv.50까지 성장시키세요</v>
      </c>
      <c r="F44" s="38" t="str">
        <f t="shared" si="43"/>
        <v>수호자 레벨을 Lv.50까지 성장시키세요</v>
      </c>
      <c r="G44" s="37">
        <f>Achievement!J19</f>
        <v>50</v>
      </c>
    </row>
    <row r="45" spans="1:7" x14ac:dyDescent="0.3">
      <c r="A45" s="37" t="b">
        <v>1</v>
      </c>
      <c r="B45" s="38" t="str">
        <f t="shared" si="28"/>
        <v>업적설명 - 수호자 레벨을 Lv.75까지 성장시키세요</v>
      </c>
      <c r="C45" s="37">
        <v>52315</v>
      </c>
      <c r="D45" s="38" t="str">
        <f t="shared" si="40"/>
        <v>수호자 레벨을 Lv.75까지 성장시키세요</v>
      </c>
      <c r="E45" s="38" t="str">
        <f t="shared" ref="E45:F45" si="44">D45</f>
        <v>수호자 레벨을 Lv.75까지 성장시키세요</v>
      </c>
      <c r="F45" s="38" t="str">
        <f t="shared" si="44"/>
        <v>수호자 레벨을 Lv.75까지 성장시키세요</v>
      </c>
      <c r="G45" s="37">
        <f>Achievement!J20</f>
        <v>75</v>
      </c>
    </row>
    <row r="46" spans="1:7" x14ac:dyDescent="0.3">
      <c r="A46" s="37" t="b">
        <v>1</v>
      </c>
      <c r="B46" s="38" t="str">
        <f t="shared" si="28"/>
        <v>업적설명 - 수호자 레벨을 Lv.100까지 성장시키세요</v>
      </c>
      <c r="C46" s="37">
        <v>52316</v>
      </c>
      <c r="D46" s="38" t="str">
        <f t="shared" si="40"/>
        <v>수호자 레벨을 Lv.100까지 성장시키세요</v>
      </c>
      <c r="E46" s="38" t="str">
        <f t="shared" ref="E46:F46" si="45">D46</f>
        <v>수호자 레벨을 Lv.100까지 성장시키세요</v>
      </c>
      <c r="F46" s="38" t="str">
        <f t="shared" si="45"/>
        <v>수호자 레벨을 Lv.100까지 성장시키세요</v>
      </c>
      <c r="G46" s="37">
        <f>Achievement!J21</f>
        <v>100</v>
      </c>
    </row>
    <row r="47" spans="1:7" x14ac:dyDescent="0.3">
      <c r="A47" s="37" t="b">
        <v>1</v>
      </c>
      <c r="B47" s="38" t="str">
        <f t="shared" si="28"/>
        <v>업적설명 - 수호자 레벨을 Lv.150까지 성장시키세요</v>
      </c>
      <c r="C47" s="37">
        <v>52317</v>
      </c>
      <c r="D47" s="38" t="str">
        <f t="shared" si="40"/>
        <v>수호자 레벨을 Lv.150까지 성장시키세요</v>
      </c>
      <c r="E47" s="38" t="str">
        <f t="shared" ref="E47:F47" si="46">D47</f>
        <v>수호자 레벨을 Lv.150까지 성장시키세요</v>
      </c>
      <c r="F47" s="38" t="str">
        <f t="shared" si="46"/>
        <v>수호자 레벨을 Lv.150까지 성장시키세요</v>
      </c>
      <c r="G47" s="37">
        <f>Achievement!J22</f>
        <v>150</v>
      </c>
    </row>
    <row r="48" spans="1:7" x14ac:dyDescent="0.3">
      <c r="A48" s="37" t="b">
        <v>1</v>
      </c>
      <c r="B48" s="38" t="str">
        <f t="shared" si="28"/>
        <v>업적설명 - 수호자 레벨을 Lv.200까지 성장시키세요</v>
      </c>
      <c r="C48" s="37">
        <v>52318</v>
      </c>
      <c r="D48" s="38" t="str">
        <f t="shared" si="40"/>
        <v>수호자 레벨을 Lv.200까지 성장시키세요</v>
      </c>
      <c r="E48" s="38" t="str">
        <f t="shared" ref="E48:F48" si="47">D48</f>
        <v>수호자 레벨을 Lv.200까지 성장시키세요</v>
      </c>
      <c r="F48" s="38" t="str">
        <f t="shared" si="47"/>
        <v>수호자 레벨을 Lv.200까지 성장시키세요</v>
      </c>
      <c r="G48" s="37">
        <f>Achievement!J23</f>
        <v>200</v>
      </c>
    </row>
    <row r="49" spans="1:7" x14ac:dyDescent="0.3">
      <c r="A49" s="37" t="b">
        <v>1</v>
      </c>
      <c r="B49" s="38" t="str">
        <f t="shared" si="28"/>
        <v>업적설명 - 수호자 레벨을 Lv.250까지 성장시키세요</v>
      </c>
      <c r="C49" s="37">
        <v>52319</v>
      </c>
      <c r="D49" s="38" t="str">
        <f t="shared" si="40"/>
        <v>수호자 레벨을 Lv.250까지 성장시키세요</v>
      </c>
      <c r="E49" s="38" t="str">
        <f t="shared" ref="E49:F49" si="48">D49</f>
        <v>수호자 레벨을 Lv.250까지 성장시키세요</v>
      </c>
      <c r="F49" s="38" t="str">
        <f t="shared" si="48"/>
        <v>수호자 레벨을 Lv.250까지 성장시키세요</v>
      </c>
      <c r="G49" s="37">
        <f>Achievement!J24</f>
        <v>250</v>
      </c>
    </row>
    <row r="50" spans="1:7" x14ac:dyDescent="0.3">
      <c r="A50" s="37" t="b">
        <v>1</v>
      </c>
      <c r="B50" s="38" t="str">
        <f t="shared" si="28"/>
        <v>업적설명 - 수호자 레벨을 Lv.300까지 성장시키세요</v>
      </c>
      <c r="C50" s="37">
        <v>52320</v>
      </c>
      <c r="D50" s="38" t="str">
        <f t="shared" si="40"/>
        <v>수호자 레벨을 Lv.300까지 성장시키세요</v>
      </c>
      <c r="E50" s="38" t="str">
        <f t="shared" ref="E50:F50" si="49">D50</f>
        <v>수호자 레벨을 Lv.300까지 성장시키세요</v>
      </c>
      <c r="F50" s="38" t="str">
        <f t="shared" si="49"/>
        <v>수호자 레벨을 Lv.300까지 성장시키세요</v>
      </c>
      <c r="G50" s="37">
        <f>Achievement!J25</f>
        <v>300</v>
      </c>
    </row>
    <row r="51" spans="1:7" x14ac:dyDescent="0.3">
      <c r="A51" s="37" t="b">
        <v>1</v>
      </c>
      <c r="B51" s="38" t="str">
        <f t="shared" si="28"/>
        <v>업적설명 - 수호자 레벨을 Lv.350까지 성장시키세요</v>
      </c>
      <c r="C51" s="37">
        <v>52321</v>
      </c>
      <c r="D51" s="38" t="str">
        <f t="shared" si="40"/>
        <v>수호자 레벨을 Lv.350까지 성장시키세요</v>
      </c>
      <c r="E51" s="38" t="str">
        <f t="shared" ref="E51:F51" si="50">D51</f>
        <v>수호자 레벨을 Lv.350까지 성장시키세요</v>
      </c>
      <c r="F51" s="38" t="str">
        <f t="shared" si="50"/>
        <v>수호자 레벨을 Lv.350까지 성장시키세요</v>
      </c>
      <c r="G51" s="37">
        <f>Achievement!J26</f>
        <v>350</v>
      </c>
    </row>
    <row r="52" spans="1:7" x14ac:dyDescent="0.3">
      <c r="A52" s="37" t="b">
        <v>1</v>
      </c>
      <c r="B52" s="38" t="str">
        <f t="shared" si="28"/>
        <v>업적설명 - 수호자 레벨을 Lv.400까지 성장시키세요</v>
      </c>
      <c r="C52" s="37">
        <v>52322</v>
      </c>
      <c r="D52" s="38" t="str">
        <f t="shared" si="40"/>
        <v>수호자 레벨을 Lv.400까지 성장시키세요</v>
      </c>
      <c r="E52" s="38" t="str">
        <f t="shared" ref="E52:F52" si="51">D52</f>
        <v>수호자 레벨을 Lv.400까지 성장시키세요</v>
      </c>
      <c r="F52" s="38" t="str">
        <f t="shared" si="51"/>
        <v>수호자 레벨을 Lv.400까지 성장시키세요</v>
      </c>
      <c r="G52" s="37">
        <f>Achievement!J27</f>
        <v>400</v>
      </c>
    </row>
    <row r="53" spans="1:7" x14ac:dyDescent="0.3">
      <c r="A53" s="37" t="b">
        <v>1</v>
      </c>
      <c r="B53" s="38" t="str">
        <f t="shared" si="28"/>
        <v>업적설명 - 수호자 레벨을 Lv.450까지 성장시키세요</v>
      </c>
      <c r="C53" s="37">
        <v>52323</v>
      </c>
      <c r="D53" s="38" t="str">
        <f t="shared" si="40"/>
        <v>수호자 레벨을 Lv.450까지 성장시키세요</v>
      </c>
      <c r="E53" s="38" t="str">
        <f t="shared" ref="E53:F53" si="52">D53</f>
        <v>수호자 레벨을 Lv.450까지 성장시키세요</v>
      </c>
      <c r="F53" s="38" t="str">
        <f t="shared" si="52"/>
        <v>수호자 레벨을 Lv.450까지 성장시키세요</v>
      </c>
      <c r="G53" s="37">
        <f>Achievement!J28</f>
        <v>450</v>
      </c>
    </row>
    <row r="54" spans="1:7" x14ac:dyDescent="0.3">
      <c r="A54" s="37" t="b">
        <v>1</v>
      </c>
      <c r="B54" s="38" t="str">
        <f t="shared" si="28"/>
        <v>업적설명 - 수호자 레벨을 Lv.500까지 성장시키세요</v>
      </c>
      <c r="C54" s="37">
        <v>52324</v>
      </c>
      <c r="D54" s="38" t="str">
        <f t="shared" si="40"/>
        <v>수호자 레벨을 Lv.500까지 성장시키세요</v>
      </c>
      <c r="E54" s="38" t="str">
        <f t="shared" ref="E54:F54" si="53">D54</f>
        <v>수호자 레벨을 Lv.500까지 성장시키세요</v>
      </c>
      <c r="F54" s="38" t="str">
        <f t="shared" si="53"/>
        <v>수호자 레벨을 Lv.500까지 성장시키세요</v>
      </c>
      <c r="G54" s="37">
        <f>Achievement!J29</f>
        <v>500</v>
      </c>
    </row>
    <row r="55" spans="1:7" x14ac:dyDescent="0.3">
      <c r="A55" s="37" t="b">
        <v>1</v>
      </c>
      <c r="B55" s="38" t="str">
        <f t="shared" si="28"/>
        <v>업적설명 - 수호자 레벨을 Lv.550까지 성장시키세요</v>
      </c>
      <c r="C55" s="37">
        <v>52325</v>
      </c>
      <c r="D55" s="38" t="str">
        <f t="shared" si="40"/>
        <v>수호자 레벨을 Lv.550까지 성장시키세요</v>
      </c>
      <c r="E55" s="38" t="str">
        <f t="shared" ref="E55:F55" si="54">D55</f>
        <v>수호자 레벨을 Lv.550까지 성장시키세요</v>
      </c>
      <c r="F55" s="38" t="str">
        <f t="shared" si="54"/>
        <v>수호자 레벨을 Lv.550까지 성장시키세요</v>
      </c>
      <c r="G55" s="37">
        <f>Achievement!J30</f>
        <v>550</v>
      </c>
    </row>
    <row r="56" spans="1:7" x14ac:dyDescent="0.3">
      <c r="A56" s="37" t="b">
        <v>1</v>
      </c>
      <c r="B56" s="38" t="str">
        <f t="shared" si="28"/>
        <v>업적설명 - 수호자 레벨을 Lv.600까지 성장시키세요</v>
      </c>
      <c r="C56" s="37">
        <v>52326</v>
      </c>
      <c r="D56" s="38" t="str">
        <f t="shared" si="40"/>
        <v>수호자 레벨을 Lv.600까지 성장시키세요</v>
      </c>
      <c r="E56" s="38" t="str">
        <f t="shared" ref="E56:F56" si="55">D56</f>
        <v>수호자 레벨을 Lv.600까지 성장시키세요</v>
      </c>
      <c r="F56" s="38" t="str">
        <f t="shared" si="55"/>
        <v>수호자 레벨을 Lv.600까지 성장시키세요</v>
      </c>
      <c r="G56" s="37">
        <f>Achievement!J31</f>
        <v>600</v>
      </c>
    </row>
    <row r="57" spans="1:7" x14ac:dyDescent="0.3">
      <c r="A57" s="37" t="b">
        <v>1</v>
      </c>
      <c r="B57" s="38" t="str">
        <f t="shared" si="28"/>
        <v>업적설명 - 수호자 레벨을 Lv.650까지 성장시키세요</v>
      </c>
      <c r="C57" s="37">
        <v>52327</v>
      </c>
      <c r="D57" s="38" t="str">
        <f t="shared" si="40"/>
        <v>수호자 레벨을 Lv.650까지 성장시키세요</v>
      </c>
      <c r="E57" s="38" t="str">
        <f t="shared" ref="E57:F57" si="56">D57</f>
        <v>수호자 레벨을 Lv.650까지 성장시키세요</v>
      </c>
      <c r="F57" s="38" t="str">
        <f t="shared" si="56"/>
        <v>수호자 레벨을 Lv.650까지 성장시키세요</v>
      </c>
      <c r="G57" s="37">
        <f>Achievement!J32</f>
        <v>650</v>
      </c>
    </row>
    <row r="58" spans="1:7" x14ac:dyDescent="0.3">
      <c r="A58" s="37" t="b">
        <v>1</v>
      </c>
      <c r="B58" s="38" t="str">
        <f t="shared" si="28"/>
        <v>업적설명 - 수호자 레벨을 Lv.700까지 성장시키세요</v>
      </c>
      <c r="C58" s="37">
        <v>52328</v>
      </c>
      <c r="D58" s="38" t="str">
        <f t="shared" si="40"/>
        <v>수호자 레벨을 Lv.700까지 성장시키세요</v>
      </c>
      <c r="E58" s="38" t="str">
        <f t="shared" ref="E58:F58" si="57">D58</f>
        <v>수호자 레벨을 Lv.700까지 성장시키세요</v>
      </c>
      <c r="F58" s="38" t="str">
        <f t="shared" si="57"/>
        <v>수호자 레벨을 Lv.700까지 성장시키세요</v>
      </c>
      <c r="G58" s="37">
        <f>Achievement!J33</f>
        <v>700</v>
      </c>
    </row>
    <row r="59" spans="1:7" x14ac:dyDescent="0.3">
      <c r="A59" s="37" t="b">
        <v>1</v>
      </c>
      <c r="B59" s="38" t="str">
        <f t="shared" si="28"/>
        <v>업적설명 - 수호자 레벨을 Lv.750까지 성장시키세요</v>
      </c>
      <c r="C59" s="37">
        <v>52329</v>
      </c>
      <c r="D59" s="38" t="str">
        <f t="shared" si="40"/>
        <v>수호자 레벨을 Lv.750까지 성장시키세요</v>
      </c>
      <c r="E59" s="38" t="str">
        <f t="shared" ref="E59:F59" si="58">D59</f>
        <v>수호자 레벨을 Lv.750까지 성장시키세요</v>
      </c>
      <c r="F59" s="38" t="str">
        <f t="shared" si="58"/>
        <v>수호자 레벨을 Lv.750까지 성장시키세요</v>
      </c>
      <c r="G59" s="37">
        <f>Achievement!J34</f>
        <v>750</v>
      </c>
    </row>
    <row r="60" spans="1:7" x14ac:dyDescent="0.3">
      <c r="A60" s="37" t="b">
        <v>1</v>
      </c>
      <c r="B60" s="38" t="str">
        <f t="shared" si="28"/>
        <v>업적설명 - 수호자 레벨을 Lv.800까지 성장시키세요</v>
      </c>
      <c r="C60" s="37">
        <v>52330</v>
      </c>
      <c r="D60" s="38" t="str">
        <f t="shared" si="40"/>
        <v>수호자 레벨을 Lv.800까지 성장시키세요</v>
      </c>
      <c r="E60" s="38" t="str">
        <f t="shared" ref="E60:F60" si="59">D60</f>
        <v>수호자 레벨을 Lv.800까지 성장시키세요</v>
      </c>
      <c r="F60" s="38" t="str">
        <f t="shared" si="59"/>
        <v>수호자 레벨을 Lv.800까지 성장시키세요</v>
      </c>
      <c r="G60" s="37">
        <f>Achievement!J35</f>
        <v>800</v>
      </c>
    </row>
    <row r="61" spans="1:7" x14ac:dyDescent="0.3">
      <c r="A61" s="37" t="b">
        <v>1</v>
      </c>
      <c r="B61" s="38" t="str">
        <f t="shared" si="28"/>
        <v>업적설명 - 수호자 레벨을 Lv.850까지 성장시키세요</v>
      </c>
      <c r="C61" s="37">
        <v>52331</v>
      </c>
      <c r="D61" s="38" t="str">
        <f t="shared" si="40"/>
        <v>수호자 레벨을 Lv.850까지 성장시키세요</v>
      </c>
      <c r="E61" s="38" t="str">
        <f t="shared" ref="E61:F61" si="60">D61</f>
        <v>수호자 레벨을 Lv.850까지 성장시키세요</v>
      </c>
      <c r="F61" s="38" t="str">
        <f t="shared" si="60"/>
        <v>수호자 레벨을 Lv.850까지 성장시키세요</v>
      </c>
      <c r="G61" s="37">
        <f>Achievement!J36</f>
        <v>850</v>
      </c>
    </row>
    <row r="62" spans="1:7" x14ac:dyDescent="0.3">
      <c r="A62" s="37" t="b">
        <v>1</v>
      </c>
      <c r="B62" s="38" t="str">
        <f t="shared" si="28"/>
        <v>업적설명 - 수호자 레벨을 Lv.900까지 성장시키세요</v>
      </c>
      <c r="C62" s="37">
        <v>52332</v>
      </c>
      <c r="D62" s="38" t="str">
        <f t="shared" si="40"/>
        <v>수호자 레벨을 Lv.900까지 성장시키세요</v>
      </c>
      <c r="E62" s="38" t="str">
        <f t="shared" ref="E62:F62" si="61">D62</f>
        <v>수호자 레벨을 Lv.900까지 성장시키세요</v>
      </c>
      <c r="F62" s="38" t="str">
        <f t="shared" si="61"/>
        <v>수호자 레벨을 Lv.900까지 성장시키세요</v>
      </c>
      <c r="G62" s="37">
        <f>Achievement!J37</f>
        <v>900</v>
      </c>
    </row>
    <row r="63" spans="1:7" x14ac:dyDescent="0.3">
      <c r="A63" s="37" t="b">
        <v>1</v>
      </c>
      <c r="B63" s="38" t="str">
        <f t="shared" si="28"/>
        <v>업적설명 - 수호자 레벨을 Lv.950까지 성장시키세요</v>
      </c>
      <c r="C63" s="37">
        <v>52333</v>
      </c>
      <c r="D63" s="38" t="str">
        <f t="shared" si="40"/>
        <v>수호자 레벨을 Lv.950까지 성장시키세요</v>
      </c>
      <c r="E63" s="38" t="str">
        <f t="shared" ref="E63:F63" si="62">D63</f>
        <v>수호자 레벨을 Lv.950까지 성장시키세요</v>
      </c>
      <c r="F63" s="38" t="str">
        <f t="shared" si="62"/>
        <v>수호자 레벨을 Lv.950까지 성장시키세요</v>
      </c>
      <c r="G63" s="37">
        <f>Achievement!J38</f>
        <v>950</v>
      </c>
    </row>
    <row r="64" spans="1:7" x14ac:dyDescent="0.3">
      <c r="A64" s="37" t="b">
        <v>1</v>
      </c>
      <c r="B64" s="38" t="str">
        <f t="shared" si="28"/>
        <v>업적설명 - 수호자 레벨을 Lv.1000까지 성장시키세요</v>
      </c>
      <c r="C64" s="37">
        <v>52334</v>
      </c>
      <c r="D64" s="38" t="str">
        <f t="shared" si="40"/>
        <v>수호자 레벨을 Lv.1000까지 성장시키세요</v>
      </c>
      <c r="E64" s="38" t="str">
        <f t="shared" ref="E64:F64" si="63">D64</f>
        <v>수호자 레벨을 Lv.1000까지 성장시키세요</v>
      </c>
      <c r="F64" s="38" t="str">
        <f t="shared" si="63"/>
        <v>수호자 레벨을 Lv.1000까지 성장시키세요</v>
      </c>
      <c r="G64" s="37">
        <f>Achievement!J39</f>
        <v>1000</v>
      </c>
    </row>
    <row r="65" spans="1:7" x14ac:dyDescent="0.3">
      <c r="A65" s="37" t="b">
        <v>1</v>
      </c>
      <c r="B65" s="38" t="str">
        <f t="shared" si="28"/>
        <v>업적설명 - 수호자 레벨을 Lv.1050까지 성장시키세요</v>
      </c>
      <c r="C65" s="37">
        <v>52335</v>
      </c>
      <c r="D65" s="38" t="str">
        <f t="shared" si="40"/>
        <v>수호자 레벨을 Lv.1050까지 성장시키세요</v>
      </c>
      <c r="E65" s="38" t="str">
        <f t="shared" ref="E65:F65" si="64">D65</f>
        <v>수호자 레벨을 Lv.1050까지 성장시키세요</v>
      </c>
      <c r="F65" s="38" t="str">
        <f t="shared" si="64"/>
        <v>수호자 레벨을 Lv.1050까지 성장시키세요</v>
      </c>
      <c r="G65" s="37">
        <f>Achievement!J40</f>
        <v>1050</v>
      </c>
    </row>
    <row r="66" spans="1:7" x14ac:dyDescent="0.3">
      <c r="A66" s="37" t="b">
        <v>1</v>
      </c>
      <c r="B66" s="38" t="str">
        <f t="shared" si="28"/>
        <v>업적설명 - 수호자 레벨을 Lv.1100까지 성장시키세요</v>
      </c>
      <c r="C66" s="37">
        <v>52336</v>
      </c>
      <c r="D66" s="38" t="str">
        <f t="shared" si="40"/>
        <v>수호자 레벨을 Lv.1100까지 성장시키세요</v>
      </c>
      <c r="E66" s="38" t="str">
        <f t="shared" ref="E66:F66" si="65">D66</f>
        <v>수호자 레벨을 Lv.1100까지 성장시키세요</v>
      </c>
      <c r="F66" s="38" t="str">
        <f t="shared" si="65"/>
        <v>수호자 레벨을 Lv.1100까지 성장시키세요</v>
      </c>
      <c r="G66" s="37">
        <f>Achievement!J41</f>
        <v>1100</v>
      </c>
    </row>
    <row r="67" spans="1:7" x14ac:dyDescent="0.3">
      <c r="A67" s="37" t="b">
        <v>1</v>
      </c>
      <c r="B67" s="38" t="str">
        <f t="shared" si="28"/>
        <v>업적설명 - 수호자 레벨을 Lv.1150까지 성장시키세요</v>
      </c>
      <c r="C67" s="37">
        <v>52337</v>
      </c>
      <c r="D67" s="38" t="str">
        <f t="shared" si="40"/>
        <v>수호자 레벨을 Lv.1150까지 성장시키세요</v>
      </c>
      <c r="E67" s="38" t="str">
        <f t="shared" ref="E67:F67" si="66">D67</f>
        <v>수호자 레벨을 Lv.1150까지 성장시키세요</v>
      </c>
      <c r="F67" s="38" t="str">
        <f t="shared" si="66"/>
        <v>수호자 레벨을 Lv.1150까지 성장시키세요</v>
      </c>
      <c r="G67" s="37">
        <f>Achievement!J42</f>
        <v>1150</v>
      </c>
    </row>
    <row r="68" spans="1:7" x14ac:dyDescent="0.3">
      <c r="A68" s="37" t="b">
        <v>1</v>
      </c>
      <c r="B68" s="38" t="str">
        <f t="shared" si="28"/>
        <v>업적설명 - 수호자 레벨을 Lv.1200까지 성장시키세요</v>
      </c>
      <c r="C68" s="37">
        <v>52338</v>
      </c>
      <c r="D68" s="38" t="str">
        <f t="shared" si="40"/>
        <v>수호자 레벨을 Lv.1200까지 성장시키세요</v>
      </c>
      <c r="E68" s="38" t="str">
        <f t="shared" ref="E68:F68" si="67">D68</f>
        <v>수호자 레벨을 Lv.1200까지 성장시키세요</v>
      </c>
      <c r="F68" s="38" t="str">
        <f t="shared" si="67"/>
        <v>수호자 레벨을 Lv.1200까지 성장시키세요</v>
      </c>
      <c r="G68" s="37">
        <f>Achievement!J43</f>
        <v>1200</v>
      </c>
    </row>
    <row r="69" spans="1:7" x14ac:dyDescent="0.3">
      <c r="A69" s="37" t="b">
        <v>1</v>
      </c>
      <c r="B69" s="38" t="str">
        <f t="shared" si="28"/>
        <v>업적설명 - 수호자 레벨을 Lv.1250까지 성장시키세요</v>
      </c>
      <c r="C69" s="37">
        <v>52339</v>
      </c>
      <c r="D69" s="38" t="str">
        <f t="shared" si="40"/>
        <v>수호자 레벨을 Lv.1250까지 성장시키세요</v>
      </c>
      <c r="E69" s="38" t="str">
        <f t="shared" ref="E69:F69" si="68">D69</f>
        <v>수호자 레벨을 Lv.1250까지 성장시키세요</v>
      </c>
      <c r="F69" s="38" t="str">
        <f t="shared" si="68"/>
        <v>수호자 레벨을 Lv.1250까지 성장시키세요</v>
      </c>
      <c r="G69" s="37">
        <f>Achievement!J44</f>
        <v>1250</v>
      </c>
    </row>
    <row r="70" spans="1:7" x14ac:dyDescent="0.3">
      <c r="A70" s="37" t="b">
        <v>1</v>
      </c>
      <c r="B70" s="38" t="str">
        <f t="shared" si="28"/>
        <v>업적설명 - 수호자 레벨을 Lv.1300까지 성장시키세요</v>
      </c>
      <c r="C70" s="37">
        <v>52340</v>
      </c>
      <c r="D70" s="38" t="str">
        <f t="shared" si="40"/>
        <v>수호자 레벨을 Lv.1300까지 성장시키세요</v>
      </c>
      <c r="E70" s="38" t="str">
        <f t="shared" ref="E70:F70" si="69">D70</f>
        <v>수호자 레벨을 Lv.1300까지 성장시키세요</v>
      </c>
      <c r="F70" s="38" t="str">
        <f t="shared" si="69"/>
        <v>수호자 레벨을 Lv.1300까지 성장시키세요</v>
      </c>
      <c r="G70" s="37">
        <f>Achievement!J45</f>
        <v>1300</v>
      </c>
    </row>
    <row r="71" spans="1:7" x14ac:dyDescent="0.3">
      <c r="A71" s="37" t="b">
        <v>1</v>
      </c>
      <c r="B71" s="38" t="str">
        <f t="shared" si="28"/>
        <v>업적설명 - 수호자 레벨을 Lv.1350까지 성장시키세요</v>
      </c>
      <c r="C71" s="37">
        <v>52341</v>
      </c>
      <c r="D71" s="38" t="str">
        <f t="shared" si="40"/>
        <v>수호자 레벨을 Lv.1350까지 성장시키세요</v>
      </c>
      <c r="E71" s="38" t="str">
        <f t="shared" ref="E71:F71" si="70">D71</f>
        <v>수호자 레벨을 Lv.1350까지 성장시키세요</v>
      </c>
      <c r="F71" s="38" t="str">
        <f t="shared" si="70"/>
        <v>수호자 레벨을 Lv.1350까지 성장시키세요</v>
      </c>
      <c r="G71" s="37">
        <f>Achievement!J46</f>
        <v>1350</v>
      </c>
    </row>
    <row r="72" spans="1:7" x14ac:dyDescent="0.3">
      <c r="A72" s="37" t="b">
        <v>1</v>
      </c>
      <c r="B72" s="38" t="str">
        <f t="shared" si="28"/>
        <v>업적설명 - 수호자 레벨을 Lv.1400까지 성장시키세요</v>
      </c>
      <c r="C72" s="37">
        <v>52342</v>
      </c>
      <c r="D72" s="38" t="str">
        <f t="shared" si="40"/>
        <v>수호자 레벨을 Lv.1400까지 성장시키세요</v>
      </c>
      <c r="E72" s="38" t="str">
        <f t="shared" ref="E72:F72" si="71">D72</f>
        <v>수호자 레벨을 Lv.1400까지 성장시키세요</v>
      </c>
      <c r="F72" s="38" t="str">
        <f t="shared" si="71"/>
        <v>수호자 레벨을 Lv.1400까지 성장시키세요</v>
      </c>
      <c r="G72" s="37">
        <f>Achievement!J47</f>
        <v>1400</v>
      </c>
    </row>
    <row r="73" spans="1:7" x14ac:dyDescent="0.3">
      <c r="A73" s="37" t="b">
        <v>1</v>
      </c>
      <c r="B73" s="38" t="str">
        <f t="shared" si="28"/>
        <v>업적설명 - 수호자 레벨을 Lv.1450까지 성장시키세요</v>
      </c>
      <c r="C73" s="37">
        <v>52343</v>
      </c>
      <c r="D73" s="38" t="str">
        <f t="shared" si="40"/>
        <v>수호자 레벨을 Lv.1450까지 성장시키세요</v>
      </c>
      <c r="E73" s="38" t="str">
        <f t="shared" ref="E73:F73" si="72">D73</f>
        <v>수호자 레벨을 Lv.1450까지 성장시키세요</v>
      </c>
      <c r="F73" s="38" t="str">
        <f t="shared" si="72"/>
        <v>수호자 레벨을 Lv.1450까지 성장시키세요</v>
      </c>
      <c r="G73" s="37">
        <f>Achievement!J48</f>
        <v>1450</v>
      </c>
    </row>
    <row r="74" spans="1:7" x14ac:dyDescent="0.3">
      <c r="A74" s="37" t="b">
        <v>1</v>
      </c>
      <c r="B74" s="38" t="str">
        <f t="shared" si="28"/>
        <v>업적설명 - 수호자 레벨을 Lv.1500까지 성장시키세요</v>
      </c>
      <c r="C74" s="37">
        <v>52344</v>
      </c>
      <c r="D74" s="38" t="str">
        <f t="shared" si="40"/>
        <v>수호자 레벨을 Lv.1500까지 성장시키세요</v>
      </c>
      <c r="E74" s="38" t="str">
        <f t="shared" ref="E74:F74" si="73">D74</f>
        <v>수호자 레벨을 Lv.1500까지 성장시키세요</v>
      </c>
      <c r="F74" s="38" t="str">
        <f t="shared" si="73"/>
        <v>수호자 레벨을 Lv.1500까지 성장시키세요</v>
      </c>
      <c r="G74" s="37">
        <f>Achievement!J49</f>
        <v>1500</v>
      </c>
    </row>
    <row r="75" spans="1:7" x14ac:dyDescent="0.3">
      <c r="A75" s="37" t="b">
        <v>1</v>
      </c>
      <c r="B75" s="38" t="str">
        <f t="shared" si="28"/>
        <v>업적설명 - 수호자 레벨을 Lv.1550까지 성장시키세요</v>
      </c>
      <c r="C75" s="37">
        <v>52345</v>
      </c>
      <c r="D75" s="38" t="str">
        <f t="shared" si="40"/>
        <v>수호자 레벨을 Lv.1550까지 성장시키세요</v>
      </c>
      <c r="E75" s="38" t="str">
        <f t="shared" ref="E75:F75" si="74">D75</f>
        <v>수호자 레벨을 Lv.1550까지 성장시키세요</v>
      </c>
      <c r="F75" s="38" t="str">
        <f t="shared" si="74"/>
        <v>수호자 레벨을 Lv.1550까지 성장시키세요</v>
      </c>
      <c r="G75" s="37">
        <f>Achievement!J50</f>
        <v>1550</v>
      </c>
    </row>
    <row r="76" spans="1:7" x14ac:dyDescent="0.3">
      <c r="A76" s="37" t="b">
        <v>1</v>
      </c>
      <c r="B76" s="38" t="str">
        <f t="shared" si="28"/>
        <v>업적설명 - 수호자 레벨을 Lv.1600까지 성장시키세요</v>
      </c>
      <c r="C76" s="37">
        <v>52346</v>
      </c>
      <c r="D76" s="38" t="str">
        <f t="shared" si="40"/>
        <v>수호자 레벨을 Lv.1600까지 성장시키세요</v>
      </c>
      <c r="E76" s="38" t="str">
        <f t="shared" ref="E76:F76" si="75">D76</f>
        <v>수호자 레벨을 Lv.1600까지 성장시키세요</v>
      </c>
      <c r="F76" s="38" t="str">
        <f t="shared" si="75"/>
        <v>수호자 레벨을 Lv.1600까지 성장시키세요</v>
      </c>
      <c r="G76" s="37">
        <f>Achievement!J51</f>
        <v>1600</v>
      </c>
    </row>
    <row r="77" spans="1:7" x14ac:dyDescent="0.3">
      <c r="A77" s="37" t="b">
        <v>1</v>
      </c>
      <c r="B77" s="38" t="str">
        <f t="shared" si="28"/>
        <v>업적설명 - 수호자 레벨을 Lv.1650까지 성장시키세요</v>
      </c>
      <c r="C77" s="37">
        <v>52347</v>
      </c>
      <c r="D77" s="38" t="str">
        <f t="shared" si="40"/>
        <v>수호자 레벨을 Lv.1650까지 성장시키세요</v>
      </c>
      <c r="E77" s="38" t="str">
        <f t="shared" ref="E77:F77" si="76">D77</f>
        <v>수호자 레벨을 Lv.1650까지 성장시키세요</v>
      </c>
      <c r="F77" s="38" t="str">
        <f t="shared" si="76"/>
        <v>수호자 레벨을 Lv.1650까지 성장시키세요</v>
      </c>
      <c r="G77" s="37">
        <f>Achievement!J52</f>
        <v>1650</v>
      </c>
    </row>
    <row r="78" spans="1:7" x14ac:dyDescent="0.3">
      <c r="A78" s="37" t="b">
        <v>1</v>
      </c>
      <c r="B78" s="38" t="str">
        <f t="shared" si="28"/>
        <v>업적설명 - 수호자 레벨을 Lv.1700까지 성장시키세요</v>
      </c>
      <c r="C78" s="37">
        <v>52348</v>
      </c>
      <c r="D78" s="38" t="str">
        <f t="shared" si="40"/>
        <v>수호자 레벨을 Lv.1700까지 성장시키세요</v>
      </c>
      <c r="E78" s="38" t="str">
        <f t="shared" ref="E78:F78" si="77">D78</f>
        <v>수호자 레벨을 Lv.1700까지 성장시키세요</v>
      </c>
      <c r="F78" s="38" t="str">
        <f t="shared" si="77"/>
        <v>수호자 레벨을 Lv.1700까지 성장시키세요</v>
      </c>
      <c r="G78" s="37">
        <f>Achievement!J53</f>
        <v>1700</v>
      </c>
    </row>
    <row r="79" spans="1:7" x14ac:dyDescent="0.3">
      <c r="A79" s="37" t="b">
        <v>1</v>
      </c>
      <c r="B79" s="38" t="str">
        <f t="shared" si="28"/>
        <v>업적설명 - 수호자 레벨을 Lv.1750까지 성장시키세요</v>
      </c>
      <c r="C79" s="37">
        <v>52349</v>
      </c>
      <c r="D79" s="38" t="str">
        <f t="shared" si="40"/>
        <v>수호자 레벨을 Lv.1750까지 성장시키세요</v>
      </c>
      <c r="E79" s="38" t="str">
        <f t="shared" ref="E79:F79" si="78">D79</f>
        <v>수호자 레벨을 Lv.1750까지 성장시키세요</v>
      </c>
      <c r="F79" s="38" t="str">
        <f t="shared" si="78"/>
        <v>수호자 레벨을 Lv.1750까지 성장시키세요</v>
      </c>
      <c r="G79" s="37">
        <f>Achievement!J54</f>
        <v>1750</v>
      </c>
    </row>
    <row r="80" spans="1:7" x14ac:dyDescent="0.3">
      <c r="A80" s="37" t="b">
        <v>1</v>
      </c>
      <c r="B80" s="38" t="str">
        <f t="shared" si="28"/>
        <v>업적설명 - 수호자 레벨을 Lv.1800까지 성장시키세요</v>
      </c>
      <c r="C80" s="37">
        <v>52350</v>
      </c>
      <c r="D80" s="38" t="str">
        <f t="shared" si="40"/>
        <v>수호자 레벨을 Lv.1800까지 성장시키세요</v>
      </c>
      <c r="E80" s="38" t="str">
        <f t="shared" ref="E80:F80" si="79">D80</f>
        <v>수호자 레벨을 Lv.1800까지 성장시키세요</v>
      </c>
      <c r="F80" s="38" t="str">
        <f t="shared" si="79"/>
        <v>수호자 레벨을 Lv.1800까지 성장시키세요</v>
      </c>
      <c r="G80" s="37">
        <f>Achievement!J55</f>
        <v>1800</v>
      </c>
    </row>
    <row r="81" spans="1:7" x14ac:dyDescent="0.3">
      <c r="A81" s="37" t="b">
        <v>1</v>
      </c>
      <c r="B81" s="38" t="str">
        <f t="shared" si="28"/>
        <v>업적설명 - 수호자 레벨을 Lv.1850까지 성장시키세요</v>
      </c>
      <c r="C81" s="37">
        <v>52351</v>
      </c>
      <c r="D81" s="38" t="str">
        <f t="shared" si="40"/>
        <v>수호자 레벨을 Lv.1850까지 성장시키세요</v>
      </c>
      <c r="E81" s="38" t="str">
        <f t="shared" ref="E81:F81" si="80">D81</f>
        <v>수호자 레벨을 Lv.1850까지 성장시키세요</v>
      </c>
      <c r="F81" s="38" t="str">
        <f t="shared" si="80"/>
        <v>수호자 레벨을 Lv.1850까지 성장시키세요</v>
      </c>
      <c r="G81" s="37">
        <f>Achievement!J56</f>
        <v>1850</v>
      </c>
    </row>
    <row r="82" spans="1:7" x14ac:dyDescent="0.3">
      <c r="A82" s="37" t="b">
        <v>1</v>
      </c>
      <c r="B82" s="38" t="str">
        <f t="shared" si="28"/>
        <v>업적설명 - 수호자 레벨을 Lv.1900까지 성장시키세요</v>
      </c>
      <c r="C82" s="37">
        <v>52352</v>
      </c>
      <c r="D82" s="38" t="str">
        <f t="shared" si="40"/>
        <v>수호자 레벨을 Lv.1900까지 성장시키세요</v>
      </c>
      <c r="E82" s="38" t="str">
        <f t="shared" ref="E82:F82" si="81">D82</f>
        <v>수호자 레벨을 Lv.1900까지 성장시키세요</v>
      </c>
      <c r="F82" s="38" t="str">
        <f t="shared" si="81"/>
        <v>수호자 레벨을 Lv.1900까지 성장시키세요</v>
      </c>
      <c r="G82" s="37">
        <f>Achievement!J57</f>
        <v>1900</v>
      </c>
    </row>
    <row r="83" spans="1:7" x14ac:dyDescent="0.3">
      <c r="A83" s="37" t="b">
        <v>1</v>
      </c>
      <c r="B83" s="38" t="str">
        <f t="shared" si="28"/>
        <v>업적설명 - 수호자 레벨을 Lv.1950까지 성장시키세요</v>
      </c>
      <c r="C83" s="37">
        <v>52353</v>
      </c>
      <c r="D83" s="38" t="str">
        <f t="shared" si="40"/>
        <v>수호자 레벨을 Lv.1950까지 성장시키세요</v>
      </c>
      <c r="E83" s="38" t="str">
        <f t="shared" ref="E83:F83" si="82">D83</f>
        <v>수호자 레벨을 Lv.1950까지 성장시키세요</v>
      </c>
      <c r="F83" s="38" t="str">
        <f t="shared" si="82"/>
        <v>수호자 레벨을 Lv.1950까지 성장시키세요</v>
      </c>
      <c r="G83" s="37">
        <f>Achievement!J58</f>
        <v>1950</v>
      </c>
    </row>
    <row r="84" spans="1:7" x14ac:dyDescent="0.3">
      <c r="A84" s="37" t="b">
        <v>1</v>
      </c>
      <c r="B84" s="38" t="str">
        <f t="shared" si="28"/>
        <v>업적설명 - 수호자 레벨을 Lv.2000까지 성장시키세요</v>
      </c>
      <c r="C84" s="37">
        <v>52354</v>
      </c>
      <c r="D84" s="38" t="str">
        <f t="shared" si="40"/>
        <v>수호자 레벨을 Lv.2000까지 성장시키세요</v>
      </c>
      <c r="E84" s="38" t="str">
        <f t="shared" ref="E84:F84" si="83">D84</f>
        <v>수호자 레벨을 Lv.2000까지 성장시키세요</v>
      </c>
      <c r="F84" s="38" t="str">
        <f t="shared" si="83"/>
        <v>수호자 레벨을 Lv.2000까지 성장시키세요</v>
      </c>
      <c r="G84" s="37">
        <f>Achievement!J59</f>
        <v>2000</v>
      </c>
    </row>
    <row r="85" spans="1:7" x14ac:dyDescent="0.3">
      <c r="A85" s="41" t="b">
        <v>1</v>
      </c>
      <c r="B85" s="42" t="str">
        <f t="shared" si="28"/>
        <v>업적설명 - 캐릭터 스킬을 5회 강화하세요</v>
      </c>
      <c r="C85" s="41">
        <v>52355</v>
      </c>
      <c r="D85" s="42" t="str">
        <f>"캐릭터 스킬을 " &amp; G85 &amp; "회 강화하세요"</f>
        <v>캐릭터 스킬을 5회 강화하세요</v>
      </c>
      <c r="E85" s="42" t="str">
        <f t="shared" ref="E85:F85" si="84">D85</f>
        <v>캐릭터 스킬을 5회 강화하세요</v>
      </c>
      <c r="F85" s="42" t="str">
        <f t="shared" si="84"/>
        <v>캐릭터 스킬을 5회 강화하세요</v>
      </c>
      <c r="G85" s="41">
        <f>Achievement!J60</f>
        <v>5</v>
      </c>
    </row>
    <row r="86" spans="1:7" x14ac:dyDescent="0.3">
      <c r="A86" s="41" t="b">
        <v>1</v>
      </c>
      <c r="B86" s="42" t="str">
        <f t="shared" si="28"/>
        <v>업적설명 - 캐릭터 스킬을 10회 강화하세요</v>
      </c>
      <c r="C86" s="41">
        <v>52356</v>
      </c>
      <c r="D86" s="42" t="str">
        <f t="shared" ref="D86:D100" si="85">"캐릭터 스킬을 " &amp; G86 &amp; "회 강화하세요"</f>
        <v>캐릭터 스킬을 10회 강화하세요</v>
      </c>
      <c r="E86" s="42" t="str">
        <f t="shared" ref="E86:F86" si="86">D86</f>
        <v>캐릭터 스킬을 10회 강화하세요</v>
      </c>
      <c r="F86" s="42" t="str">
        <f t="shared" si="86"/>
        <v>캐릭터 스킬을 10회 강화하세요</v>
      </c>
      <c r="G86" s="41">
        <f>Achievement!J61</f>
        <v>10</v>
      </c>
    </row>
    <row r="87" spans="1:7" x14ac:dyDescent="0.3">
      <c r="A87" s="41" t="b">
        <v>1</v>
      </c>
      <c r="B87" s="42" t="str">
        <f t="shared" si="28"/>
        <v>업적설명 - 캐릭터 스킬을 15회 강화하세요</v>
      </c>
      <c r="C87" s="41">
        <v>52357</v>
      </c>
      <c r="D87" s="42" t="str">
        <f t="shared" si="85"/>
        <v>캐릭터 스킬을 15회 강화하세요</v>
      </c>
      <c r="E87" s="42" t="str">
        <f t="shared" ref="E87:F87" si="87">D87</f>
        <v>캐릭터 스킬을 15회 강화하세요</v>
      </c>
      <c r="F87" s="42" t="str">
        <f t="shared" si="87"/>
        <v>캐릭터 스킬을 15회 강화하세요</v>
      </c>
      <c r="G87" s="41">
        <f>Achievement!J62</f>
        <v>15</v>
      </c>
    </row>
    <row r="88" spans="1:7" x14ac:dyDescent="0.3">
      <c r="A88" s="41" t="b">
        <v>1</v>
      </c>
      <c r="B88" s="42" t="str">
        <f t="shared" si="28"/>
        <v>업적설명 - 캐릭터 스킬을 20회 강화하세요</v>
      </c>
      <c r="C88" s="41">
        <v>52358</v>
      </c>
      <c r="D88" s="42" t="str">
        <f t="shared" si="85"/>
        <v>캐릭터 스킬을 20회 강화하세요</v>
      </c>
      <c r="E88" s="42" t="str">
        <f t="shared" ref="E88:F88" si="88">D88</f>
        <v>캐릭터 스킬을 20회 강화하세요</v>
      </c>
      <c r="F88" s="42" t="str">
        <f t="shared" si="88"/>
        <v>캐릭터 스킬을 20회 강화하세요</v>
      </c>
      <c r="G88" s="41">
        <f>Achievement!J63</f>
        <v>20</v>
      </c>
    </row>
    <row r="89" spans="1:7" x14ac:dyDescent="0.3">
      <c r="A89" s="41" t="b">
        <v>1</v>
      </c>
      <c r="B89" s="42" t="str">
        <f t="shared" si="28"/>
        <v>업적설명 - 캐릭터 스킬을 25회 강화하세요</v>
      </c>
      <c r="C89" s="41">
        <v>52359</v>
      </c>
      <c r="D89" s="42" t="str">
        <f t="shared" si="85"/>
        <v>캐릭터 스킬을 25회 강화하세요</v>
      </c>
      <c r="E89" s="42" t="str">
        <f t="shared" ref="E89:F89" si="89">D89</f>
        <v>캐릭터 스킬을 25회 강화하세요</v>
      </c>
      <c r="F89" s="42" t="str">
        <f t="shared" si="89"/>
        <v>캐릭터 스킬을 25회 강화하세요</v>
      </c>
      <c r="G89" s="41">
        <f>Achievement!J64</f>
        <v>25</v>
      </c>
    </row>
    <row r="90" spans="1:7" x14ac:dyDescent="0.3">
      <c r="A90" s="41" t="b">
        <v>1</v>
      </c>
      <c r="B90" s="42" t="str">
        <f t="shared" si="28"/>
        <v>업적설명 - 캐릭터 스킬을 30회 강화하세요</v>
      </c>
      <c r="C90" s="41">
        <v>52360</v>
      </c>
      <c r="D90" s="42" t="str">
        <f t="shared" si="85"/>
        <v>캐릭터 스킬을 30회 강화하세요</v>
      </c>
      <c r="E90" s="42" t="str">
        <f t="shared" ref="E90:F90" si="90">D90</f>
        <v>캐릭터 스킬을 30회 강화하세요</v>
      </c>
      <c r="F90" s="42" t="str">
        <f t="shared" si="90"/>
        <v>캐릭터 스킬을 30회 강화하세요</v>
      </c>
      <c r="G90" s="41">
        <f>Achievement!J65</f>
        <v>30</v>
      </c>
    </row>
    <row r="91" spans="1:7" x14ac:dyDescent="0.3">
      <c r="A91" s="41" t="b">
        <v>1</v>
      </c>
      <c r="B91" s="42" t="str">
        <f t="shared" si="28"/>
        <v>업적설명 - 캐릭터 스킬을 35회 강화하세요</v>
      </c>
      <c r="C91" s="41">
        <v>52361</v>
      </c>
      <c r="D91" s="42" t="str">
        <f t="shared" si="85"/>
        <v>캐릭터 스킬을 35회 강화하세요</v>
      </c>
      <c r="E91" s="42" t="str">
        <f t="shared" ref="E91:F91" si="91">D91</f>
        <v>캐릭터 스킬을 35회 강화하세요</v>
      </c>
      <c r="F91" s="42" t="str">
        <f t="shared" si="91"/>
        <v>캐릭터 스킬을 35회 강화하세요</v>
      </c>
      <c r="G91" s="41">
        <f>Achievement!J66</f>
        <v>35</v>
      </c>
    </row>
    <row r="92" spans="1:7" x14ac:dyDescent="0.3">
      <c r="A92" s="41" t="b">
        <v>1</v>
      </c>
      <c r="B92" s="42" t="str">
        <f t="shared" si="28"/>
        <v>업적설명 - 캐릭터 스킬을 40회 강화하세요</v>
      </c>
      <c r="C92" s="41">
        <v>52362</v>
      </c>
      <c r="D92" s="42" t="str">
        <f t="shared" si="85"/>
        <v>캐릭터 스킬을 40회 강화하세요</v>
      </c>
      <c r="E92" s="42" t="str">
        <f t="shared" ref="E92:F92" si="92">D92</f>
        <v>캐릭터 스킬을 40회 강화하세요</v>
      </c>
      <c r="F92" s="42" t="str">
        <f t="shared" si="92"/>
        <v>캐릭터 스킬을 40회 강화하세요</v>
      </c>
      <c r="G92" s="41">
        <f>Achievement!J67</f>
        <v>40</v>
      </c>
    </row>
    <row r="93" spans="1:7" x14ac:dyDescent="0.3">
      <c r="A93" s="41" t="b">
        <v>1</v>
      </c>
      <c r="B93" s="42" t="str">
        <f t="shared" si="28"/>
        <v>업적설명 - 캐릭터 스킬을 45회 강화하세요</v>
      </c>
      <c r="C93" s="41">
        <v>52363</v>
      </c>
      <c r="D93" s="42" t="str">
        <f t="shared" si="85"/>
        <v>캐릭터 스킬을 45회 강화하세요</v>
      </c>
      <c r="E93" s="42" t="str">
        <f t="shared" ref="E93:F93" si="93">D93</f>
        <v>캐릭터 스킬을 45회 강화하세요</v>
      </c>
      <c r="F93" s="42" t="str">
        <f t="shared" si="93"/>
        <v>캐릭터 스킬을 45회 강화하세요</v>
      </c>
      <c r="G93" s="41">
        <f>Achievement!J68</f>
        <v>45</v>
      </c>
    </row>
    <row r="94" spans="1:7" x14ac:dyDescent="0.3">
      <c r="A94" s="41" t="b">
        <v>1</v>
      </c>
      <c r="B94" s="42" t="str">
        <f t="shared" si="28"/>
        <v>업적설명 - 캐릭터 스킬을 50회 강화하세요</v>
      </c>
      <c r="C94" s="41">
        <v>52364</v>
      </c>
      <c r="D94" s="42" t="str">
        <f t="shared" si="85"/>
        <v>캐릭터 스킬을 50회 강화하세요</v>
      </c>
      <c r="E94" s="42" t="str">
        <f t="shared" ref="E94:F94" si="94">D94</f>
        <v>캐릭터 스킬을 50회 강화하세요</v>
      </c>
      <c r="F94" s="42" t="str">
        <f t="shared" si="94"/>
        <v>캐릭터 스킬을 50회 강화하세요</v>
      </c>
      <c r="G94" s="41">
        <f>Achievement!J69</f>
        <v>50</v>
      </c>
    </row>
    <row r="95" spans="1:7" x14ac:dyDescent="0.3">
      <c r="A95" s="41" t="b">
        <v>1</v>
      </c>
      <c r="B95" s="42" t="str">
        <f t="shared" si="28"/>
        <v>업적설명 - 캐릭터 스킬을 55회 강화하세요</v>
      </c>
      <c r="C95" s="41">
        <v>52365</v>
      </c>
      <c r="D95" s="42" t="str">
        <f t="shared" si="85"/>
        <v>캐릭터 스킬을 55회 강화하세요</v>
      </c>
      <c r="E95" s="42" t="str">
        <f t="shared" ref="E95:F95" si="95">D95</f>
        <v>캐릭터 스킬을 55회 강화하세요</v>
      </c>
      <c r="F95" s="42" t="str">
        <f t="shared" si="95"/>
        <v>캐릭터 스킬을 55회 강화하세요</v>
      </c>
      <c r="G95" s="41">
        <f>Achievement!J70</f>
        <v>55</v>
      </c>
    </row>
    <row r="96" spans="1:7" x14ac:dyDescent="0.3">
      <c r="A96" s="41" t="b">
        <v>1</v>
      </c>
      <c r="B96" s="42" t="str">
        <f t="shared" ref="B96:B159" si="96">"업적설명 - " &amp;D96</f>
        <v>업적설명 - 캐릭터 스킬을 60회 강화하세요</v>
      </c>
      <c r="C96" s="41">
        <v>52366</v>
      </c>
      <c r="D96" s="42" t="str">
        <f t="shared" si="85"/>
        <v>캐릭터 스킬을 60회 강화하세요</v>
      </c>
      <c r="E96" s="42" t="str">
        <f t="shared" ref="E96:F96" si="97">D96</f>
        <v>캐릭터 스킬을 60회 강화하세요</v>
      </c>
      <c r="F96" s="42" t="str">
        <f t="shared" si="97"/>
        <v>캐릭터 스킬을 60회 강화하세요</v>
      </c>
      <c r="G96" s="41">
        <f>Achievement!J71</f>
        <v>60</v>
      </c>
    </row>
    <row r="97" spans="1:7" x14ac:dyDescent="0.3">
      <c r="A97" s="41" t="b">
        <v>1</v>
      </c>
      <c r="B97" s="42" t="str">
        <f t="shared" si="96"/>
        <v>업적설명 - 캐릭터 스킬을 65회 강화하세요</v>
      </c>
      <c r="C97" s="41">
        <v>52367</v>
      </c>
      <c r="D97" s="42" t="str">
        <f t="shared" si="85"/>
        <v>캐릭터 스킬을 65회 강화하세요</v>
      </c>
      <c r="E97" s="42" t="str">
        <f t="shared" ref="E97:F97" si="98">D97</f>
        <v>캐릭터 스킬을 65회 강화하세요</v>
      </c>
      <c r="F97" s="42" t="str">
        <f t="shared" si="98"/>
        <v>캐릭터 스킬을 65회 강화하세요</v>
      </c>
      <c r="G97" s="41">
        <f>Achievement!J72</f>
        <v>65</v>
      </c>
    </row>
    <row r="98" spans="1:7" x14ac:dyDescent="0.3">
      <c r="A98" s="41" t="b">
        <v>1</v>
      </c>
      <c r="B98" s="42" t="str">
        <f t="shared" si="96"/>
        <v>업적설명 - 캐릭터 스킬을 70회 강화하세요</v>
      </c>
      <c r="C98" s="41">
        <v>52368</v>
      </c>
      <c r="D98" s="42" t="str">
        <f t="shared" si="85"/>
        <v>캐릭터 스킬을 70회 강화하세요</v>
      </c>
      <c r="E98" s="42" t="str">
        <f t="shared" ref="E98:F98" si="99">D98</f>
        <v>캐릭터 스킬을 70회 강화하세요</v>
      </c>
      <c r="F98" s="42" t="str">
        <f t="shared" si="99"/>
        <v>캐릭터 스킬을 70회 강화하세요</v>
      </c>
      <c r="G98" s="41">
        <f>Achievement!J73</f>
        <v>70</v>
      </c>
    </row>
    <row r="99" spans="1:7" x14ac:dyDescent="0.3">
      <c r="A99" s="41" t="b">
        <v>1</v>
      </c>
      <c r="B99" s="42" t="str">
        <f t="shared" si="96"/>
        <v>업적설명 - 캐릭터 스킬을 75회 강화하세요</v>
      </c>
      <c r="C99" s="41">
        <v>52369</v>
      </c>
      <c r="D99" s="42" t="str">
        <f t="shared" si="85"/>
        <v>캐릭터 스킬을 75회 강화하세요</v>
      </c>
      <c r="E99" s="42" t="str">
        <f t="shared" ref="E99:F99" si="100">D99</f>
        <v>캐릭터 스킬을 75회 강화하세요</v>
      </c>
      <c r="F99" s="42" t="str">
        <f t="shared" si="100"/>
        <v>캐릭터 스킬을 75회 강화하세요</v>
      </c>
      <c r="G99" s="41">
        <f>Achievement!J74</f>
        <v>75</v>
      </c>
    </row>
    <row r="100" spans="1:7" x14ac:dyDescent="0.3">
      <c r="A100" s="41" t="b">
        <v>1</v>
      </c>
      <c r="B100" s="42" t="str">
        <f t="shared" si="96"/>
        <v>업적설명 - 캐릭터 스킬을 80회 강화하세요</v>
      </c>
      <c r="C100" s="41">
        <v>52370</v>
      </c>
      <c r="D100" s="42" t="str">
        <f t="shared" si="85"/>
        <v>캐릭터 스킬을 80회 강화하세요</v>
      </c>
      <c r="E100" s="42" t="str">
        <f t="shared" ref="E100:F100" si="101">D100</f>
        <v>캐릭터 스킬을 80회 강화하세요</v>
      </c>
      <c r="F100" s="42" t="str">
        <f t="shared" si="101"/>
        <v>캐릭터 스킬을 80회 강화하세요</v>
      </c>
      <c r="G100" s="41">
        <f>Achievement!J75</f>
        <v>80</v>
      </c>
    </row>
    <row r="101" spans="1:7" x14ac:dyDescent="0.3">
      <c r="A101" s="37" t="b">
        <v>1</v>
      </c>
      <c r="B101" s="38" t="str">
        <f t="shared" si="96"/>
        <v>업적설명 - 캐릭터 스킬을 1회 초기화하세요</v>
      </c>
      <c r="C101" s="37">
        <v>52371</v>
      </c>
      <c r="D101" s="38" t="str">
        <f>"캐릭터 스킬을 " &amp; G101 &amp; "회 초기화하세요"</f>
        <v>캐릭터 스킬을 1회 초기화하세요</v>
      </c>
      <c r="E101" s="38" t="str">
        <f t="shared" ref="E101:F101" si="102">D101</f>
        <v>캐릭터 스킬을 1회 초기화하세요</v>
      </c>
      <c r="F101" s="38" t="str">
        <f t="shared" si="102"/>
        <v>캐릭터 스킬을 1회 초기화하세요</v>
      </c>
      <c r="G101" s="37">
        <f>Achievement!J76</f>
        <v>1</v>
      </c>
    </row>
    <row r="102" spans="1:7" x14ac:dyDescent="0.3">
      <c r="A102" s="37" t="b">
        <v>1</v>
      </c>
      <c r="B102" s="38" t="str">
        <f t="shared" si="96"/>
        <v>업적설명 - 캐릭터 스킬을 3회 초기화하세요</v>
      </c>
      <c r="C102" s="37">
        <v>52372</v>
      </c>
      <c r="D102" s="38" t="str">
        <f t="shared" ref="D102:D104" si="103">"캐릭터 스킬을 " &amp; G102 &amp; "회 초기화하세요"</f>
        <v>캐릭터 스킬을 3회 초기화하세요</v>
      </c>
      <c r="E102" s="38" t="str">
        <f t="shared" ref="E102:F102" si="104">D102</f>
        <v>캐릭터 스킬을 3회 초기화하세요</v>
      </c>
      <c r="F102" s="38" t="str">
        <f t="shared" si="104"/>
        <v>캐릭터 스킬을 3회 초기화하세요</v>
      </c>
      <c r="G102" s="37">
        <f>Achievement!J77</f>
        <v>3</v>
      </c>
    </row>
    <row r="103" spans="1:7" x14ac:dyDescent="0.3">
      <c r="A103" s="37" t="b">
        <v>1</v>
      </c>
      <c r="B103" s="38" t="str">
        <f t="shared" si="96"/>
        <v>업적설명 - 캐릭터 스킬을 5회 초기화하세요</v>
      </c>
      <c r="C103" s="37">
        <v>52373</v>
      </c>
      <c r="D103" s="38" t="str">
        <f t="shared" si="103"/>
        <v>캐릭터 스킬을 5회 초기화하세요</v>
      </c>
      <c r="E103" s="38" t="str">
        <f t="shared" ref="E103:F103" si="105">D103</f>
        <v>캐릭터 스킬을 5회 초기화하세요</v>
      </c>
      <c r="F103" s="38" t="str">
        <f t="shared" si="105"/>
        <v>캐릭터 스킬을 5회 초기화하세요</v>
      </c>
      <c r="G103" s="37">
        <f>Achievement!J78</f>
        <v>5</v>
      </c>
    </row>
    <row r="104" spans="1:7" x14ac:dyDescent="0.3">
      <c r="A104" s="37" t="b">
        <v>1</v>
      </c>
      <c r="B104" s="38" t="str">
        <f t="shared" si="96"/>
        <v>업적설명 - 캐릭터 스킬을 10회 초기화하세요</v>
      </c>
      <c r="C104" s="37">
        <v>52374</v>
      </c>
      <c r="D104" s="38" t="str">
        <f t="shared" si="103"/>
        <v>캐릭터 스킬을 10회 초기화하세요</v>
      </c>
      <c r="E104" s="38" t="str">
        <f t="shared" ref="E104:F104" si="106">D104</f>
        <v>캐릭터 스킬을 10회 초기화하세요</v>
      </c>
      <c r="F104" s="38" t="str">
        <f t="shared" si="106"/>
        <v>캐릭터 스킬을 10회 초기화하세요</v>
      </c>
      <c r="G104" s="37">
        <f>Achievement!J79</f>
        <v>10</v>
      </c>
    </row>
    <row r="105" spans="1:7" x14ac:dyDescent="0.3">
      <c r="A105" s="41" t="b">
        <v>1</v>
      </c>
      <c r="B105" s="42" t="str">
        <f t="shared" si="96"/>
        <v>업적설명 - 수호자 스킬을 10회 강화하세요</v>
      </c>
      <c r="C105" s="41">
        <v>52375</v>
      </c>
      <c r="D105" s="42" t="str">
        <f>"수호자 스킬을 " &amp; G105 &amp; "회 강화하세요"</f>
        <v>수호자 스킬을 10회 강화하세요</v>
      </c>
      <c r="E105" s="42" t="str">
        <f t="shared" ref="E105:F105" si="107">D105</f>
        <v>수호자 스킬을 10회 강화하세요</v>
      </c>
      <c r="F105" s="42" t="str">
        <f t="shared" si="107"/>
        <v>수호자 스킬을 10회 강화하세요</v>
      </c>
      <c r="G105" s="41">
        <f>Achievement!J80</f>
        <v>10</v>
      </c>
    </row>
    <row r="106" spans="1:7" x14ac:dyDescent="0.3">
      <c r="A106" s="41" t="b">
        <v>1</v>
      </c>
      <c r="B106" s="42" t="str">
        <f t="shared" si="96"/>
        <v>업적설명 - 수호자 스킬을 20회 강화하세요</v>
      </c>
      <c r="C106" s="41">
        <v>52376</v>
      </c>
      <c r="D106" s="42" t="str">
        <f t="shared" ref="D106:D156" si="108">"수호자 스킬을 " &amp; G106 &amp; "회 강화하세요"</f>
        <v>수호자 스킬을 20회 강화하세요</v>
      </c>
      <c r="E106" s="42" t="str">
        <f t="shared" ref="E106:F106" si="109">D106</f>
        <v>수호자 스킬을 20회 강화하세요</v>
      </c>
      <c r="F106" s="42" t="str">
        <f t="shared" si="109"/>
        <v>수호자 스킬을 20회 강화하세요</v>
      </c>
      <c r="G106" s="41">
        <f>Achievement!J81</f>
        <v>20</v>
      </c>
    </row>
    <row r="107" spans="1:7" x14ac:dyDescent="0.3">
      <c r="A107" s="41" t="b">
        <v>1</v>
      </c>
      <c r="B107" s="42" t="str">
        <f t="shared" si="96"/>
        <v>업적설명 - 수호자 스킬을 30회 강화하세요</v>
      </c>
      <c r="C107" s="41">
        <v>52377</v>
      </c>
      <c r="D107" s="42" t="str">
        <f t="shared" si="108"/>
        <v>수호자 스킬을 30회 강화하세요</v>
      </c>
      <c r="E107" s="42" t="str">
        <f t="shared" ref="E107:F107" si="110">D107</f>
        <v>수호자 스킬을 30회 강화하세요</v>
      </c>
      <c r="F107" s="42" t="str">
        <f t="shared" si="110"/>
        <v>수호자 스킬을 30회 강화하세요</v>
      </c>
      <c r="G107" s="41">
        <f>Achievement!J82</f>
        <v>30</v>
      </c>
    </row>
    <row r="108" spans="1:7" x14ac:dyDescent="0.3">
      <c r="A108" s="41" t="b">
        <v>1</v>
      </c>
      <c r="B108" s="42" t="str">
        <f t="shared" si="96"/>
        <v>업적설명 - 수호자 스킬을 50회 강화하세요</v>
      </c>
      <c r="C108" s="41">
        <v>52378</v>
      </c>
      <c r="D108" s="42" t="str">
        <f t="shared" si="108"/>
        <v>수호자 스킬을 50회 강화하세요</v>
      </c>
      <c r="E108" s="42" t="str">
        <f t="shared" ref="E108:F108" si="111">D108</f>
        <v>수호자 스킬을 50회 강화하세요</v>
      </c>
      <c r="F108" s="42" t="str">
        <f t="shared" si="111"/>
        <v>수호자 스킬을 50회 강화하세요</v>
      </c>
      <c r="G108" s="41">
        <f>Achievement!J83</f>
        <v>50</v>
      </c>
    </row>
    <row r="109" spans="1:7" x14ac:dyDescent="0.3">
      <c r="A109" s="41" t="b">
        <v>1</v>
      </c>
      <c r="B109" s="42" t="str">
        <f t="shared" si="96"/>
        <v>업적설명 - 수호자 스킬을 75회 강화하세요</v>
      </c>
      <c r="C109" s="41">
        <v>52379</v>
      </c>
      <c r="D109" s="42" t="str">
        <f t="shared" si="108"/>
        <v>수호자 스킬을 75회 강화하세요</v>
      </c>
      <c r="E109" s="42" t="str">
        <f t="shared" ref="E109:F109" si="112">D109</f>
        <v>수호자 스킬을 75회 강화하세요</v>
      </c>
      <c r="F109" s="42" t="str">
        <f t="shared" si="112"/>
        <v>수호자 스킬을 75회 강화하세요</v>
      </c>
      <c r="G109" s="41">
        <f>Achievement!J84</f>
        <v>75</v>
      </c>
    </row>
    <row r="110" spans="1:7" x14ac:dyDescent="0.3">
      <c r="A110" s="41" t="b">
        <v>1</v>
      </c>
      <c r="B110" s="42" t="str">
        <f t="shared" si="96"/>
        <v>업적설명 - 수호자 스킬을 100회 강화하세요</v>
      </c>
      <c r="C110" s="41">
        <v>52380</v>
      </c>
      <c r="D110" s="42" t="str">
        <f t="shared" si="108"/>
        <v>수호자 스킬을 100회 강화하세요</v>
      </c>
      <c r="E110" s="42" t="str">
        <f t="shared" ref="E110:F110" si="113">D110</f>
        <v>수호자 스킬을 100회 강화하세요</v>
      </c>
      <c r="F110" s="42" t="str">
        <f t="shared" si="113"/>
        <v>수호자 스킬을 100회 강화하세요</v>
      </c>
      <c r="G110" s="41">
        <f>Achievement!J85</f>
        <v>100</v>
      </c>
    </row>
    <row r="111" spans="1:7" x14ac:dyDescent="0.3">
      <c r="A111" s="41" t="b">
        <v>1</v>
      </c>
      <c r="B111" s="42" t="str">
        <f t="shared" si="96"/>
        <v>업적설명 - 수호자 스킬을 150회 강화하세요</v>
      </c>
      <c r="C111" s="41">
        <v>52381</v>
      </c>
      <c r="D111" s="42" t="str">
        <f t="shared" si="108"/>
        <v>수호자 스킬을 150회 강화하세요</v>
      </c>
      <c r="E111" s="42" t="str">
        <f t="shared" ref="E111:F111" si="114">D111</f>
        <v>수호자 스킬을 150회 강화하세요</v>
      </c>
      <c r="F111" s="42" t="str">
        <f t="shared" si="114"/>
        <v>수호자 스킬을 150회 강화하세요</v>
      </c>
      <c r="G111" s="41">
        <f>Achievement!J86</f>
        <v>150</v>
      </c>
    </row>
    <row r="112" spans="1:7" x14ac:dyDescent="0.3">
      <c r="A112" s="41" t="b">
        <v>1</v>
      </c>
      <c r="B112" s="42" t="str">
        <f t="shared" si="96"/>
        <v>업적설명 - 수호자 스킬을 200회 강화하세요</v>
      </c>
      <c r="C112" s="41">
        <v>52382</v>
      </c>
      <c r="D112" s="42" t="str">
        <f t="shared" si="108"/>
        <v>수호자 스킬을 200회 강화하세요</v>
      </c>
      <c r="E112" s="42" t="str">
        <f t="shared" ref="E112:F112" si="115">D112</f>
        <v>수호자 스킬을 200회 강화하세요</v>
      </c>
      <c r="F112" s="42" t="str">
        <f t="shared" si="115"/>
        <v>수호자 스킬을 200회 강화하세요</v>
      </c>
      <c r="G112" s="41">
        <f>Achievement!J87</f>
        <v>200</v>
      </c>
    </row>
    <row r="113" spans="1:7" x14ac:dyDescent="0.3">
      <c r="A113" s="41" t="b">
        <v>1</v>
      </c>
      <c r="B113" s="42" t="str">
        <f t="shared" si="96"/>
        <v>업적설명 - 수호자 스킬을 250회 강화하세요</v>
      </c>
      <c r="C113" s="41">
        <v>52383</v>
      </c>
      <c r="D113" s="42" t="str">
        <f t="shared" si="108"/>
        <v>수호자 스킬을 250회 강화하세요</v>
      </c>
      <c r="E113" s="42" t="str">
        <f t="shared" ref="E113:F113" si="116">D113</f>
        <v>수호자 스킬을 250회 강화하세요</v>
      </c>
      <c r="F113" s="42" t="str">
        <f t="shared" si="116"/>
        <v>수호자 스킬을 250회 강화하세요</v>
      </c>
      <c r="G113" s="41">
        <f>Achievement!J88</f>
        <v>250</v>
      </c>
    </row>
    <row r="114" spans="1:7" x14ac:dyDescent="0.3">
      <c r="A114" s="41" t="b">
        <v>1</v>
      </c>
      <c r="B114" s="42" t="str">
        <f t="shared" si="96"/>
        <v>업적설명 - 수호자 스킬을 300회 강화하세요</v>
      </c>
      <c r="C114" s="41">
        <v>52384</v>
      </c>
      <c r="D114" s="42" t="str">
        <f t="shared" si="108"/>
        <v>수호자 스킬을 300회 강화하세요</v>
      </c>
      <c r="E114" s="42" t="str">
        <f t="shared" ref="E114:F114" si="117">D114</f>
        <v>수호자 스킬을 300회 강화하세요</v>
      </c>
      <c r="F114" s="42" t="str">
        <f t="shared" si="117"/>
        <v>수호자 스킬을 300회 강화하세요</v>
      </c>
      <c r="G114" s="41">
        <f>Achievement!J89</f>
        <v>300</v>
      </c>
    </row>
    <row r="115" spans="1:7" x14ac:dyDescent="0.3">
      <c r="A115" s="41" t="b">
        <v>1</v>
      </c>
      <c r="B115" s="42" t="str">
        <f t="shared" si="96"/>
        <v>업적설명 - 수호자 스킬을 350회 강화하세요</v>
      </c>
      <c r="C115" s="41">
        <v>52385</v>
      </c>
      <c r="D115" s="42" t="str">
        <f t="shared" si="108"/>
        <v>수호자 스킬을 350회 강화하세요</v>
      </c>
      <c r="E115" s="42" t="str">
        <f t="shared" ref="E115:F115" si="118">D115</f>
        <v>수호자 스킬을 350회 강화하세요</v>
      </c>
      <c r="F115" s="42" t="str">
        <f t="shared" si="118"/>
        <v>수호자 스킬을 350회 강화하세요</v>
      </c>
      <c r="G115" s="41">
        <f>Achievement!J90</f>
        <v>350</v>
      </c>
    </row>
    <row r="116" spans="1:7" x14ac:dyDescent="0.3">
      <c r="A116" s="41" t="b">
        <v>1</v>
      </c>
      <c r="B116" s="42" t="str">
        <f t="shared" si="96"/>
        <v>업적설명 - 수호자 스킬을 400회 강화하세요</v>
      </c>
      <c r="C116" s="41">
        <v>52386</v>
      </c>
      <c r="D116" s="42" t="str">
        <f t="shared" si="108"/>
        <v>수호자 스킬을 400회 강화하세요</v>
      </c>
      <c r="E116" s="42" t="str">
        <f t="shared" ref="E116:F116" si="119">D116</f>
        <v>수호자 스킬을 400회 강화하세요</v>
      </c>
      <c r="F116" s="42" t="str">
        <f t="shared" si="119"/>
        <v>수호자 스킬을 400회 강화하세요</v>
      </c>
      <c r="G116" s="41">
        <f>Achievement!J91</f>
        <v>400</v>
      </c>
    </row>
    <row r="117" spans="1:7" x14ac:dyDescent="0.3">
      <c r="A117" s="41" t="b">
        <v>1</v>
      </c>
      <c r="B117" s="42" t="str">
        <f t="shared" si="96"/>
        <v>업적설명 - 수호자 스킬을 450회 강화하세요</v>
      </c>
      <c r="C117" s="41">
        <v>52387</v>
      </c>
      <c r="D117" s="42" t="str">
        <f t="shared" si="108"/>
        <v>수호자 스킬을 450회 강화하세요</v>
      </c>
      <c r="E117" s="42" t="str">
        <f t="shared" ref="E117:F117" si="120">D117</f>
        <v>수호자 스킬을 450회 강화하세요</v>
      </c>
      <c r="F117" s="42" t="str">
        <f t="shared" si="120"/>
        <v>수호자 스킬을 450회 강화하세요</v>
      </c>
      <c r="G117" s="41">
        <f>Achievement!J92</f>
        <v>450</v>
      </c>
    </row>
    <row r="118" spans="1:7" x14ac:dyDescent="0.3">
      <c r="A118" s="41" t="b">
        <v>1</v>
      </c>
      <c r="B118" s="42" t="str">
        <f t="shared" si="96"/>
        <v>업적설명 - 수호자 스킬을 500회 강화하세요</v>
      </c>
      <c r="C118" s="41">
        <v>52388</v>
      </c>
      <c r="D118" s="42" t="str">
        <f t="shared" si="108"/>
        <v>수호자 스킬을 500회 강화하세요</v>
      </c>
      <c r="E118" s="42" t="str">
        <f t="shared" ref="E118:F118" si="121">D118</f>
        <v>수호자 스킬을 500회 강화하세요</v>
      </c>
      <c r="F118" s="42" t="str">
        <f t="shared" si="121"/>
        <v>수호자 스킬을 500회 강화하세요</v>
      </c>
      <c r="G118" s="41">
        <f>Achievement!J93</f>
        <v>500</v>
      </c>
    </row>
    <row r="119" spans="1:7" x14ac:dyDescent="0.3">
      <c r="A119" s="41" t="b">
        <v>1</v>
      </c>
      <c r="B119" s="42" t="str">
        <f t="shared" si="96"/>
        <v>업적설명 - 수호자 스킬을 550회 강화하세요</v>
      </c>
      <c r="C119" s="41">
        <v>52389</v>
      </c>
      <c r="D119" s="42" t="str">
        <f t="shared" si="108"/>
        <v>수호자 스킬을 550회 강화하세요</v>
      </c>
      <c r="E119" s="42" t="str">
        <f t="shared" ref="E119:F119" si="122">D119</f>
        <v>수호자 스킬을 550회 강화하세요</v>
      </c>
      <c r="F119" s="42" t="str">
        <f t="shared" si="122"/>
        <v>수호자 스킬을 550회 강화하세요</v>
      </c>
      <c r="G119" s="41">
        <f>Achievement!J94</f>
        <v>550</v>
      </c>
    </row>
    <row r="120" spans="1:7" x14ac:dyDescent="0.3">
      <c r="A120" s="41" t="b">
        <v>1</v>
      </c>
      <c r="B120" s="42" t="str">
        <f t="shared" si="96"/>
        <v>업적설명 - 수호자 스킬을 600회 강화하세요</v>
      </c>
      <c r="C120" s="41">
        <v>52390</v>
      </c>
      <c r="D120" s="42" t="str">
        <f t="shared" si="108"/>
        <v>수호자 스킬을 600회 강화하세요</v>
      </c>
      <c r="E120" s="42" t="str">
        <f t="shared" ref="E120:F120" si="123">D120</f>
        <v>수호자 스킬을 600회 강화하세요</v>
      </c>
      <c r="F120" s="42" t="str">
        <f t="shared" si="123"/>
        <v>수호자 스킬을 600회 강화하세요</v>
      </c>
      <c r="G120" s="41">
        <f>Achievement!J95</f>
        <v>600</v>
      </c>
    </row>
    <row r="121" spans="1:7" x14ac:dyDescent="0.3">
      <c r="A121" s="41" t="b">
        <v>1</v>
      </c>
      <c r="B121" s="42" t="str">
        <f t="shared" si="96"/>
        <v>업적설명 - 수호자 스킬을 650회 강화하세요</v>
      </c>
      <c r="C121" s="41">
        <v>52391</v>
      </c>
      <c r="D121" s="42" t="str">
        <f t="shared" si="108"/>
        <v>수호자 스킬을 650회 강화하세요</v>
      </c>
      <c r="E121" s="42" t="str">
        <f t="shared" ref="E121:F121" si="124">D121</f>
        <v>수호자 스킬을 650회 강화하세요</v>
      </c>
      <c r="F121" s="42" t="str">
        <f t="shared" si="124"/>
        <v>수호자 스킬을 650회 강화하세요</v>
      </c>
      <c r="G121" s="41">
        <f>Achievement!J96</f>
        <v>650</v>
      </c>
    </row>
    <row r="122" spans="1:7" x14ac:dyDescent="0.3">
      <c r="A122" s="41" t="b">
        <v>1</v>
      </c>
      <c r="B122" s="42" t="str">
        <f t="shared" si="96"/>
        <v>업적설명 - 수호자 스킬을 700회 강화하세요</v>
      </c>
      <c r="C122" s="41">
        <v>52392</v>
      </c>
      <c r="D122" s="42" t="str">
        <f t="shared" si="108"/>
        <v>수호자 스킬을 700회 강화하세요</v>
      </c>
      <c r="E122" s="42" t="str">
        <f t="shared" ref="E122:F122" si="125">D122</f>
        <v>수호자 스킬을 700회 강화하세요</v>
      </c>
      <c r="F122" s="42" t="str">
        <f t="shared" si="125"/>
        <v>수호자 스킬을 700회 강화하세요</v>
      </c>
      <c r="G122" s="41">
        <f>Achievement!J97</f>
        <v>700</v>
      </c>
    </row>
    <row r="123" spans="1:7" x14ac:dyDescent="0.3">
      <c r="A123" s="41" t="b">
        <v>1</v>
      </c>
      <c r="B123" s="42" t="str">
        <f t="shared" si="96"/>
        <v>업적설명 - 수호자 스킬을 750회 강화하세요</v>
      </c>
      <c r="C123" s="41">
        <v>52393</v>
      </c>
      <c r="D123" s="42" t="str">
        <f t="shared" si="108"/>
        <v>수호자 스킬을 750회 강화하세요</v>
      </c>
      <c r="E123" s="42" t="str">
        <f t="shared" ref="E123:F123" si="126">D123</f>
        <v>수호자 스킬을 750회 강화하세요</v>
      </c>
      <c r="F123" s="42" t="str">
        <f t="shared" si="126"/>
        <v>수호자 스킬을 750회 강화하세요</v>
      </c>
      <c r="G123" s="41">
        <f>Achievement!J98</f>
        <v>750</v>
      </c>
    </row>
    <row r="124" spans="1:7" x14ac:dyDescent="0.3">
      <c r="A124" s="41" t="b">
        <v>1</v>
      </c>
      <c r="B124" s="42" t="str">
        <f t="shared" si="96"/>
        <v>업적설명 - 수호자 스킬을 800회 강화하세요</v>
      </c>
      <c r="C124" s="41">
        <v>52394</v>
      </c>
      <c r="D124" s="42" t="str">
        <f t="shared" si="108"/>
        <v>수호자 스킬을 800회 강화하세요</v>
      </c>
      <c r="E124" s="42" t="str">
        <f t="shared" ref="E124:F124" si="127">D124</f>
        <v>수호자 스킬을 800회 강화하세요</v>
      </c>
      <c r="F124" s="42" t="str">
        <f t="shared" si="127"/>
        <v>수호자 스킬을 800회 강화하세요</v>
      </c>
      <c r="G124" s="41">
        <f>Achievement!J99</f>
        <v>800</v>
      </c>
    </row>
    <row r="125" spans="1:7" x14ac:dyDescent="0.3">
      <c r="A125" s="41" t="b">
        <v>1</v>
      </c>
      <c r="B125" s="42" t="str">
        <f t="shared" si="96"/>
        <v>업적설명 - 수호자 스킬을 850회 강화하세요</v>
      </c>
      <c r="C125" s="41">
        <v>52395</v>
      </c>
      <c r="D125" s="42" t="str">
        <f t="shared" si="108"/>
        <v>수호자 스킬을 850회 강화하세요</v>
      </c>
      <c r="E125" s="42" t="str">
        <f t="shared" ref="E125:F125" si="128">D125</f>
        <v>수호자 스킬을 850회 강화하세요</v>
      </c>
      <c r="F125" s="42" t="str">
        <f t="shared" si="128"/>
        <v>수호자 스킬을 850회 강화하세요</v>
      </c>
      <c r="G125" s="41">
        <f>Achievement!J100</f>
        <v>850</v>
      </c>
    </row>
    <row r="126" spans="1:7" x14ac:dyDescent="0.3">
      <c r="A126" s="41" t="b">
        <v>1</v>
      </c>
      <c r="B126" s="42" t="str">
        <f t="shared" si="96"/>
        <v>업적설명 - 수호자 스킬을 900회 강화하세요</v>
      </c>
      <c r="C126" s="41">
        <v>52396</v>
      </c>
      <c r="D126" s="42" t="str">
        <f t="shared" si="108"/>
        <v>수호자 스킬을 900회 강화하세요</v>
      </c>
      <c r="E126" s="42" t="str">
        <f t="shared" ref="E126:F126" si="129">D126</f>
        <v>수호자 스킬을 900회 강화하세요</v>
      </c>
      <c r="F126" s="42" t="str">
        <f t="shared" si="129"/>
        <v>수호자 스킬을 900회 강화하세요</v>
      </c>
      <c r="G126" s="41">
        <f>Achievement!J101</f>
        <v>900</v>
      </c>
    </row>
    <row r="127" spans="1:7" x14ac:dyDescent="0.3">
      <c r="A127" s="41" t="b">
        <v>1</v>
      </c>
      <c r="B127" s="42" t="str">
        <f t="shared" si="96"/>
        <v>업적설명 - 수호자 스킬을 950회 강화하세요</v>
      </c>
      <c r="C127" s="41">
        <v>52397</v>
      </c>
      <c r="D127" s="42" t="str">
        <f t="shared" si="108"/>
        <v>수호자 스킬을 950회 강화하세요</v>
      </c>
      <c r="E127" s="42" t="str">
        <f t="shared" ref="E127:F127" si="130">D127</f>
        <v>수호자 스킬을 950회 강화하세요</v>
      </c>
      <c r="F127" s="42" t="str">
        <f t="shared" si="130"/>
        <v>수호자 스킬을 950회 강화하세요</v>
      </c>
      <c r="G127" s="41">
        <f>Achievement!J102</f>
        <v>950</v>
      </c>
    </row>
    <row r="128" spans="1:7" x14ac:dyDescent="0.3">
      <c r="A128" s="41" t="b">
        <v>1</v>
      </c>
      <c r="B128" s="42" t="str">
        <f t="shared" si="96"/>
        <v>업적설명 - 수호자 스킬을 1000회 강화하세요</v>
      </c>
      <c r="C128" s="41">
        <v>52398</v>
      </c>
      <c r="D128" s="42" t="str">
        <f t="shared" si="108"/>
        <v>수호자 스킬을 1000회 강화하세요</v>
      </c>
      <c r="E128" s="42" t="str">
        <f t="shared" ref="E128:F128" si="131">D128</f>
        <v>수호자 스킬을 1000회 강화하세요</v>
      </c>
      <c r="F128" s="42" t="str">
        <f t="shared" si="131"/>
        <v>수호자 스킬을 1000회 강화하세요</v>
      </c>
      <c r="G128" s="41">
        <f>Achievement!J103</f>
        <v>1000</v>
      </c>
    </row>
    <row r="129" spans="1:7" x14ac:dyDescent="0.3">
      <c r="A129" s="41" t="b">
        <v>1</v>
      </c>
      <c r="B129" s="42" t="str">
        <f t="shared" si="96"/>
        <v>업적설명 - 수호자 스킬을 1050회 강화하세요</v>
      </c>
      <c r="C129" s="41">
        <v>52399</v>
      </c>
      <c r="D129" s="42" t="str">
        <f t="shared" si="108"/>
        <v>수호자 스킬을 1050회 강화하세요</v>
      </c>
      <c r="E129" s="42" t="str">
        <f t="shared" ref="E129:F129" si="132">D129</f>
        <v>수호자 스킬을 1050회 강화하세요</v>
      </c>
      <c r="F129" s="42" t="str">
        <f t="shared" si="132"/>
        <v>수호자 스킬을 1050회 강화하세요</v>
      </c>
      <c r="G129" s="41">
        <f>Achievement!J104</f>
        <v>1050</v>
      </c>
    </row>
    <row r="130" spans="1:7" x14ac:dyDescent="0.3">
      <c r="A130" s="41" t="b">
        <v>1</v>
      </c>
      <c r="B130" s="42" t="str">
        <f t="shared" si="96"/>
        <v>업적설명 - 수호자 스킬을 1100회 강화하세요</v>
      </c>
      <c r="C130" s="41">
        <v>52400</v>
      </c>
      <c r="D130" s="42" t="str">
        <f t="shared" si="108"/>
        <v>수호자 스킬을 1100회 강화하세요</v>
      </c>
      <c r="E130" s="42" t="str">
        <f t="shared" ref="E130:F130" si="133">D130</f>
        <v>수호자 스킬을 1100회 강화하세요</v>
      </c>
      <c r="F130" s="42" t="str">
        <f t="shared" si="133"/>
        <v>수호자 스킬을 1100회 강화하세요</v>
      </c>
      <c r="G130" s="41">
        <f>Achievement!J105</f>
        <v>1100</v>
      </c>
    </row>
    <row r="131" spans="1:7" x14ac:dyDescent="0.3">
      <c r="A131" s="41" t="b">
        <v>1</v>
      </c>
      <c r="B131" s="42" t="str">
        <f t="shared" si="96"/>
        <v>업적설명 - 수호자 스킬을 1150회 강화하세요</v>
      </c>
      <c r="C131" s="41">
        <v>52401</v>
      </c>
      <c r="D131" s="42" t="str">
        <f t="shared" si="108"/>
        <v>수호자 스킬을 1150회 강화하세요</v>
      </c>
      <c r="E131" s="42" t="str">
        <f t="shared" ref="E131:F131" si="134">D131</f>
        <v>수호자 스킬을 1150회 강화하세요</v>
      </c>
      <c r="F131" s="42" t="str">
        <f t="shared" si="134"/>
        <v>수호자 스킬을 1150회 강화하세요</v>
      </c>
      <c r="G131" s="41">
        <f>Achievement!J106</f>
        <v>1150</v>
      </c>
    </row>
    <row r="132" spans="1:7" x14ac:dyDescent="0.3">
      <c r="A132" s="41" t="b">
        <v>1</v>
      </c>
      <c r="B132" s="42" t="str">
        <f t="shared" si="96"/>
        <v>업적설명 - 수호자 스킬을 1200회 강화하세요</v>
      </c>
      <c r="C132" s="41">
        <v>52402</v>
      </c>
      <c r="D132" s="42" t="str">
        <f t="shared" si="108"/>
        <v>수호자 스킬을 1200회 강화하세요</v>
      </c>
      <c r="E132" s="42" t="str">
        <f t="shared" ref="E132:F132" si="135">D132</f>
        <v>수호자 스킬을 1200회 강화하세요</v>
      </c>
      <c r="F132" s="42" t="str">
        <f t="shared" si="135"/>
        <v>수호자 스킬을 1200회 강화하세요</v>
      </c>
      <c r="G132" s="41">
        <f>Achievement!J107</f>
        <v>1200</v>
      </c>
    </row>
    <row r="133" spans="1:7" x14ac:dyDescent="0.3">
      <c r="A133" s="41" t="b">
        <v>1</v>
      </c>
      <c r="B133" s="42" t="str">
        <f t="shared" si="96"/>
        <v>업적설명 - 수호자 스킬을 1250회 강화하세요</v>
      </c>
      <c r="C133" s="41">
        <v>52403</v>
      </c>
      <c r="D133" s="42" t="str">
        <f t="shared" si="108"/>
        <v>수호자 스킬을 1250회 강화하세요</v>
      </c>
      <c r="E133" s="42" t="str">
        <f t="shared" ref="E133:F133" si="136">D133</f>
        <v>수호자 스킬을 1250회 강화하세요</v>
      </c>
      <c r="F133" s="42" t="str">
        <f t="shared" si="136"/>
        <v>수호자 스킬을 1250회 강화하세요</v>
      </c>
      <c r="G133" s="41">
        <f>Achievement!J108</f>
        <v>1250</v>
      </c>
    </row>
    <row r="134" spans="1:7" x14ac:dyDescent="0.3">
      <c r="A134" s="41" t="b">
        <v>1</v>
      </c>
      <c r="B134" s="42" t="str">
        <f t="shared" si="96"/>
        <v>업적설명 - 수호자 스킬을 1300회 강화하세요</v>
      </c>
      <c r="C134" s="41">
        <v>52404</v>
      </c>
      <c r="D134" s="42" t="str">
        <f t="shared" si="108"/>
        <v>수호자 스킬을 1300회 강화하세요</v>
      </c>
      <c r="E134" s="42" t="str">
        <f t="shared" ref="E134:F134" si="137">D134</f>
        <v>수호자 스킬을 1300회 강화하세요</v>
      </c>
      <c r="F134" s="42" t="str">
        <f t="shared" si="137"/>
        <v>수호자 스킬을 1300회 강화하세요</v>
      </c>
      <c r="G134" s="41">
        <f>Achievement!J109</f>
        <v>1300</v>
      </c>
    </row>
    <row r="135" spans="1:7" x14ac:dyDescent="0.3">
      <c r="A135" s="41" t="b">
        <v>1</v>
      </c>
      <c r="B135" s="42" t="str">
        <f t="shared" si="96"/>
        <v>업적설명 - 수호자 스킬을 1350회 강화하세요</v>
      </c>
      <c r="C135" s="41">
        <v>52405</v>
      </c>
      <c r="D135" s="42" t="str">
        <f t="shared" si="108"/>
        <v>수호자 스킬을 1350회 강화하세요</v>
      </c>
      <c r="E135" s="42" t="str">
        <f t="shared" ref="E135:F135" si="138">D135</f>
        <v>수호자 스킬을 1350회 강화하세요</v>
      </c>
      <c r="F135" s="42" t="str">
        <f t="shared" si="138"/>
        <v>수호자 스킬을 1350회 강화하세요</v>
      </c>
      <c r="G135" s="41">
        <f>Achievement!J110</f>
        <v>1350</v>
      </c>
    </row>
    <row r="136" spans="1:7" x14ac:dyDescent="0.3">
      <c r="A136" s="41" t="b">
        <v>1</v>
      </c>
      <c r="B136" s="42" t="str">
        <f t="shared" si="96"/>
        <v>업적설명 - 수호자 스킬을 1400회 강화하세요</v>
      </c>
      <c r="C136" s="41">
        <v>52406</v>
      </c>
      <c r="D136" s="42" t="str">
        <f t="shared" si="108"/>
        <v>수호자 스킬을 1400회 강화하세요</v>
      </c>
      <c r="E136" s="42" t="str">
        <f t="shared" ref="E136:F136" si="139">D136</f>
        <v>수호자 스킬을 1400회 강화하세요</v>
      </c>
      <c r="F136" s="42" t="str">
        <f t="shared" si="139"/>
        <v>수호자 스킬을 1400회 강화하세요</v>
      </c>
      <c r="G136" s="41">
        <f>Achievement!J111</f>
        <v>1400</v>
      </c>
    </row>
    <row r="137" spans="1:7" x14ac:dyDescent="0.3">
      <c r="A137" s="41" t="b">
        <v>1</v>
      </c>
      <c r="B137" s="42" t="str">
        <f t="shared" si="96"/>
        <v>업적설명 - 수호자 스킬을 1450회 강화하세요</v>
      </c>
      <c r="C137" s="41">
        <v>52407</v>
      </c>
      <c r="D137" s="42" t="str">
        <f t="shared" si="108"/>
        <v>수호자 스킬을 1450회 강화하세요</v>
      </c>
      <c r="E137" s="42" t="str">
        <f t="shared" ref="E137:F137" si="140">D137</f>
        <v>수호자 스킬을 1450회 강화하세요</v>
      </c>
      <c r="F137" s="42" t="str">
        <f t="shared" si="140"/>
        <v>수호자 스킬을 1450회 강화하세요</v>
      </c>
      <c r="G137" s="41">
        <f>Achievement!J112</f>
        <v>1450</v>
      </c>
    </row>
    <row r="138" spans="1:7" x14ac:dyDescent="0.3">
      <c r="A138" s="41" t="b">
        <v>1</v>
      </c>
      <c r="B138" s="42" t="str">
        <f t="shared" si="96"/>
        <v>업적설명 - 수호자 스킬을 1500회 강화하세요</v>
      </c>
      <c r="C138" s="41">
        <v>52408</v>
      </c>
      <c r="D138" s="42" t="str">
        <f t="shared" si="108"/>
        <v>수호자 스킬을 1500회 강화하세요</v>
      </c>
      <c r="E138" s="42" t="str">
        <f t="shared" ref="E138:F138" si="141">D138</f>
        <v>수호자 스킬을 1500회 강화하세요</v>
      </c>
      <c r="F138" s="42" t="str">
        <f t="shared" si="141"/>
        <v>수호자 스킬을 1500회 강화하세요</v>
      </c>
      <c r="G138" s="41">
        <f>Achievement!J113</f>
        <v>1500</v>
      </c>
    </row>
    <row r="139" spans="1:7" x14ac:dyDescent="0.3">
      <c r="A139" s="41" t="b">
        <v>1</v>
      </c>
      <c r="B139" s="42" t="str">
        <f t="shared" si="96"/>
        <v>업적설명 - 수호자 스킬을 1550회 강화하세요</v>
      </c>
      <c r="C139" s="41">
        <v>52409</v>
      </c>
      <c r="D139" s="42" t="str">
        <f t="shared" si="108"/>
        <v>수호자 스킬을 1550회 강화하세요</v>
      </c>
      <c r="E139" s="42" t="str">
        <f t="shared" ref="E139:F139" si="142">D139</f>
        <v>수호자 스킬을 1550회 강화하세요</v>
      </c>
      <c r="F139" s="42" t="str">
        <f t="shared" si="142"/>
        <v>수호자 스킬을 1550회 강화하세요</v>
      </c>
      <c r="G139" s="41">
        <f>Achievement!J114</f>
        <v>1550</v>
      </c>
    </row>
    <row r="140" spans="1:7" x14ac:dyDescent="0.3">
      <c r="A140" s="41" t="b">
        <v>1</v>
      </c>
      <c r="B140" s="42" t="str">
        <f t="shared" si="96"/>
        <v>업적설명 - 수호자 스킬을 1600회 강화하세요</v>
      </c>
      <c r="C140" s="41">
        <v>52410</v>
      </c>
      <c r="D140" s="42" t="str">
        <f t="shared" si="108"/>
        <v>수호자 스킬을 1600회 강화하세요</v>
      </c>
      <c r="E140" s="42" t="str">
        <f t="shared" ref="E140:F140" si="143">D140</f>
        <v>수호자 스킬을 1600회 강화하세요</v>
      </c>
      <c r="F140" s="42" t="str">
        <f t="shared" si="143"/>
        <v>수호자 스킬을 1600회 강화하세요</v>
      </c>
      <c r="G140" s="41">
        <f>Achievement!J115</f>
        <v>1600</v>
      </c>
    </row>
    <row r="141" spans="1:7" x14ac:dyDescent="0.3">
      <c r="A141" s="41" t="b">
        <v>1</v>
      </c>
      <c r="B141" s="42" t="str">
        <f t="shared" si="96"/>
        <v>업적설명 - 수호자 스킬을 1650회 강화하세요</v>
      </c>
      <c r="C141" s="41">
        <v>52411</v>
      </c>
      <c r="D141" s="42" t="str">
        <f t="shared" si="108"/>
        <v>수호자 스킬을 1650회 강화하세요</v>
      </c>
      <c r="E141" s="42" t="str">
        <f t="shared" ref="E141:F141" si="144">D141</f>
        <v>수호자 스킬을 1650회 강화하세요</v>
      </c>
      <c r="F141" s="42" t="str">
        <f t="shared" si="144"/>
        <v>수호자 스킬을 1650회 강화하세요</v>
      </c>
      <c r="G141" s="41">
        <f>Achievement!J116</f>
        <v>1650</v>
      </c>
    </row>
    <row r="142" spans="1:7" x14ac:dyDescent="0.3">
      <c r="A142" s="41" t="b">
        <v>1</v>
      </c>
      <c r="B142" s="42" t="str">
        <f t="shared" si="96"/>
        <v>업적설명 - 수호자 스킬을 1700회 강화하세요</v>
      </c>
      <c r="C142" s="41">
        <v>52412</v>
      </c>
      <c r="D142" s="42" t="str">
        <f t="shared" si="108"/>
        <v>수호자 스킬을 1700회 강화하세요</v>
      </c>
      <c r="E142" s="42" t="str">
        <f t="shared" ref="E142:F142" si="145">D142</f>
        <v>수호자 스킬을 1700회 강화하세요</v>
      </c>
      <c r="F142" s="42" t="str">
        <f t="shared" si="145"/>
        <v>수호자 스킬을 1700회 강화하세요</v>
      </c>
      <c r="G142" s="41">
        <f>Achievement!J117</f>
        <v>1700</v>
      </c>
    </row>
    <row r="143" spans="1:7" x14ac:dyDescent="0.3">
      <c r="A143" s="41" t="b">
        <v>1</v>
      </c>
      <c r="B143" s="42" t="str">
        <f t="shared" si="96"/>
        <v>업적설명 - 수호자 스킬을 1750회 강화하세요</v>
      </c>
      <c r="C143" s="41">
        <v>52413</v>
      </c>
      <c r="D143" s="42" t="str">
        <f t="shared" si="108"/>
        <v>수호자 스킬을 1750회 강화하세요</v>
      </c>
      <c r="E143" s="42" t="str">
        <f t="shared" ref="E143:F143" si="146">D143</f>
        <v>수호자 스킬을 1750회 강화하세요</v>
      </c>
      <c r="F143" s="42" t="str">
        <f t="shared" si="146"/>
        <v>수호자 스킬을 1750회 강화하세요</v>
      </c>
      <c r="G143" s="41">
        <f>Achievement!J118</f>
        <v>1750</v>
      </c>
    </row>
    <row r="144" spans="1:7" x14ac:dyDescent="0.3">
      <c r="A144" s="41" t="b">
        <v>1</v>
      </c>
      <c r="B144" s="42" t="str">
        <f t="shared" si="96"/>
        <v>업적설명 - 수호자 스킬을 1800회 강화하세요</v>
      </c>
      <c r="C144" s="41">
        <v>52414</v>
      </c>
      <c r="D144" s="42" t="str">
        <f t="shared" si="108"/>
        <v>수호자 스킬을 1800회 강화하세요</v>
      </c>
      <c r="E144" s="42" t="str">
        <f t="shared" ref="E144:F144" si="147">D144</f>
        <v>수호자 스킬을 1800회 강화하세요</v>
      </c>
      <c r="F144" s="42" t="str">
        <f t="shared" si="147"/>
        <v>수호자 스킬을 1800회 강화하세요</v>
      </c>
      <c r="G144" s="41">
        <f>Achievement!J119</f>
        <v>1800</v>
      </c>
    </row>
    <row r="145" spans="1:7" x14ac:dyDescent="0.3">
      <c r="A145" s="41" t="b">
        <v>1</v>
      </c>
      <c r="B145" s="42" t="str">
        <f t="shared" si="96"/>
        <v>업적설명 - 수호자 스킬을 1850회 강화하세요</v>
      </c>
      <c r="C145" s="41">
        <v>52415</v>
      </c>
      <c r="D145" s="42" t="str">
        <f t="shared" si="108"/>
        <v>수호자 스킬을 1850회 강화하세요</v>
      </c>
      <c r="E145" s="42" t="str">
        <f t="shared" ref="E145:F145" si="148">D145</f>
        <v>수호자 스킬을 1850회 강화하세요</v>
      </c>
      <c r="F145" s="42" t="str">
        <f t="shared" si="148"/>
        <v>수호자 스킬을 1850회 강화하세요</v>
      </c>
      <c r="G145" s="41">
        <f>Achievement!J120</f>
        <v>1850</v>
      </c>
    </row>
    <row r="146" spans="1:7" x14ac:dyDescent="0.3">
      <c r="A146" s="41" t="b">
        <v>1</v>
      </c>
      <c r="B146" s="42" t="str">
        <f t="shared" si="96"/>
        <v>업적설명 - 수호자 스킬을 1900회 강화하세요</v>
      </c>
      <c r="C146" s="41">
        <v>52416</v>
      </c>
      <c r="D146" s="42" t="str">
        <f t="shared" si="108"/>
        <v>수호자 스킬을 1900회 강화하세요</v>
      </c>
      <c r="E146" s="42" t="str">
        <f t="shared" ref="E146:F146" si="149">D146</f>
        <v>수호자 스킬을 1900회 강화하세요</v>
      </c>
      <c r="F146" s="42" t="str">
        <f t="shared" si="149"/>
        <v>수호자 스킬을 1900회 강화하세요</v>
      </c>
      <c r="G146" s="41">
        <f>Achievement!J121</f>
        <v>1900</v>
      </c>
    </row>
    <row r="147" spans="1:7" x14ac:dyDescent="0.3">
      <c r="A147" s="41" t="b">
        <v>1</v>
      </c>
      <c r="B147" s="42" t="str">
        <f t="shared" si="96"/>
        <v>업적설명 - 수호자 스킬을 1950회 강화하세요</v>
      </c>
      <c r="C147" s="41">
        <v>52417</v>
      </c>
      <c r="D147" s="42" t="str">
        <f t="shared" si="108"/>
        <v>수호자 스킬을 1950회 강화하세요</v>
      </c>
      <c r="E147" s="42" t="str">
        <f t="shared" ref="E147:F147" si="150">D147</f>
        <v>수호자 스킬을 1950회 강화하세요</v>
      </c>
      <c r="F147" s="42" t="str">
        <f t="shared" si="150"/>
        <v>수호자 스킬을 1950회 강화하세요</v>
      </c>
      <c r="G147" s="41">
        <f>Achievement!J122</f>
        <v>1950</v>
      </c>
    </row>
    <row r="148" spans="1:7" x14ac:dyDescent="0.3">
      <c r="A148" s="41" t="b">
        <v>1</v>
      </c>
      <c r="B148" s="42" t="str">
        <f t="shared" si="96"/>
        <v>업적설명 - 수호자 스킬을 2000회 강화하세요</v>
      </c>
      <c r="C148" s="41">
        <v>52418</v>
      </c>
      <c r="D148" s="42" t="str">
        <f t="shared" si="108"/>
        <v>수호자 스킬을 2000회 강화하세요</v>
      </c>
      <c r="E148" s="42" t="str">
        <f t="shared" ref="E148:F148" si="151">D148</f>
        <v>수호자 스킬을 2000회 강화하세요</v>
      </c>
      <c r="F148" s="42" t="str">
        <f t="shared" si="151"/>
        <v>수호자 스킬을 2000회 강화하세요</v>
      </c>
      <c r="G148" s="41">
        <f>Achievement!J123</f>
        <v>2000</v>
      </c>
    </row>
    <row r="149" spans="1:7" x14ac:dyDescent="0.3">
      <c r="A149" s="41" t="b">
        <v>1</v>
      </c>
      <c r="B149" s="42" t="str">
        <f t="shared" si="96"/>
        <v>업적설명 - 수호자 스킬을 2050회 강화하세요</v>
      </c>
      <c r="C149" s="41">
        <v>52419</v>
      </c>
      <c r="D149" s="42" t="str">
        <f t="shared" si="108"/>
        <v>수호자 스킬을 2050회 강화하세요</v>
      </c>
      <c r="E149" s="42" t="str">
        <f t="shared" ref="E149:F149" si="152">D149</f>
        <v>수호자 스킬을 2050회 강화하세요</v>
      </c>
      <c r="F149" s="42" t="str">
        <f t="shared" si="152"/>
        <v>수호자 스킬을 2050회 강화하세요</v>
      </c>
      <c r="G149" s="41">
        <f>Achievement!J124</f>
        <v>2050</v>
      </c>
    </row>
    <row r="150" spans="1:7" x14ac:dyDescent="0.3">
      <c r="A150" s="41" t="b">
        <v>1</v>
      </c>
      <c r="B150" s="42" t="str">
        <f t="shared" si="96"/>
        <v>업적설명 - 수호자 스킬을 2100회 강화하세요</v>
      </c>
      <c r="C150" s="41">
        <v>52420</v>
      </c>
      <c r="D150" s="42" t="str">
        <f t="shared" si="108"/>
        <v>수호자 스킬을 2100회 강화하세요</v>
      </c>
      <c r="E150" s="42" t="str">
        <f t="shared" ref="E150:F150" si="153">D150</f>
        <v>수호자 스킬을 2100회 강화하세요</v>
      </c>
      <c r="F150" s="42" t="str">
        <f t="shared" si="153"/>
        <v>수호자 스킬을 2100회 강화하세요</v>
      </c>
      <c r="G150" s="41">
        <f>Achievement!J125</f>
        <v>2100</v>
      </c>
    </row>
    <row r="151" spans="1:7" x14ac:dyDescent="0.3">
      <c r="A151" s="41" t="b">
        <v>1</v>
      </c>
      <c r="B151" s="42" t="str">
        <f t="shared" si="96"/>
        <v>업적설명 - 수호자 스킬을 2150회 강화하세요</v>
      </c>
      <c r="C151" s="41">
        <v>52421</v>
      </c>
      <c r="D151" s="42" t="str">
        <f t="shared" si="108"/>
        <v>수호자 스킬을 2150회 강화하세요</v>
      </c>
      <c r="E151" s="42" t="str">
        <f t="shared" ref="E151:F151" si="154">D151</f>
        <v>수호자 스킬을 2150회 강화하세요</v>
      </c>
      <c r="F151" s="42" t="str">
        <f t="shared" si="154"/>
        <v>수호자 스킬을 2150회 강화하세요</v>
      </c>
      <c r="G151" s="41">
        <f>Achievement!J126</f>
        <v>2150</v>
      </c>
    </row>
    <row r="152" spans="1:7" x14ac:dyDescent="0.3">
      <c r="A152" s="41" t="b">
        <v>1</v>
      </c>
      <c r="B152" s="42" t="str">
        <f t="shared" si="96"/>
        <v>업적설명 - 수호자 스킬을 2200회 강화하세요</v>
      </c>
      <c r="C152" s="41">
        <v>52422</v>
      </c>
      <c r="D152" s="42" t="str">
        <f t="shared" si="108"/>
        <v>수호자 스킬을 2200회 강화하세요</v>
      </c>
      <c r="E152" s="42" t="str">
        <f t="shared" ref="E152:F152" si="155">D152</f>
        <v>수호자 스킬을 2200회 강화하세요</v>
      </c>
      <c r="F152" s="42" t="str">
        <f t="shared" si="155"/>
        <v>수호자 스킬을 2200회 강화하세요</v>
      </c>
      <c r="G152" s="41">
        <f>Achievement!J127</f>
        <v>2200</v>
      </c>
    </row>
    <row r="153" spans="1:7" x14ac:dyDescent="0.3">
      <c r="A153" s="41" t="b">
        <v>1</v>
      </c>
      <c r="B153" s="42" t="str">
        <f t="shared" si="96"/>
        <v>업적설명 - 수호자 스킬을 2250회 강화하세요</v>
      </c>
      <c r="C153" s="41">
        <v>52423</v>
      </c>
      <c r="D153" s="42" t="str">
        <f t="shared" si="108"/>
        <v>수호자 스킬을 2250회 강화하세요</v>
      </c>
      <c r="E153" s="42" t="str">
        <f t="shared" ref="E153:F153" si="156">D153</f>
        <v>수호자 스킬을 2250회 강화하세요</v>
      </c>
      <c r="F153" s="42" t="str">
        <f t="shared" si="156"/>
        <v>수호자 스킬을 2250회 강화하세요</v>
      </c>
      <c r="G153" s="41">
        <f>Achievement!J128</f>
        <v>2250</v>
      </c>
    </row>
    <row r="154" spans="1:7" x14ac:dyDescent="0.3">
      <c r="A154" s="41" t="b">
        <v>1</v>
      </c>
      <c r="B154" s="42" t="str">
        <f t="shared" si="96"/>
        <v>업적설명 - 수호자 스킬을 2300회 강화하세요</v>
      </c>
      <c r="C154" s="41">
        <v>52424</v>
      </c>
      <c r="D154" s="42" t="str">
        <f t="shared" si="108"/>
        <v>수호자 스킬을 2300회 강화하세요</v>
      </c>
      <c r="E154" s="42" t="str">
        <f t="shared" ref="E154:F154" si="157">D154</f>
        <v>수호자 스킬을 2300회 강화하세요</v>
      </c>
      <c r="F154" s="42" t="str">
        <f t="shared" si="157"/>
        <v>수호자 스킬을 2300회 강화하세요</v>
      </c>
      <c r="G154" s="41">
        <f>Achievement!J129</f>
        <v>2300</v>
      </c>
    </row>
    <row r="155" spans="1:7" x14ac:dyDescent="0.3">
      <c r="A155" s="41" t="b">
        <v>1</v>
      </c>
      <c r="B155" s="42" t="str">
        <f t="shared" si="96"/>
        <v>업적설명 - 수호자 스킬을 2350회 강화하세요</v>
      </c>
      <c r="C155" s="41">
        <v>52425</v>
      </c>
      <c r="D155" s="42" t="str">
        <f t="shared" si="108"/>
        <v>수호자 스킬을 2350회 강화하세요</v>
      </c>
      <c r="E155" s="42" t="str">
        <f t="shared" ref="E155:F155" si="158">D155</f>
        <v>수호자 스킬을 2350회 강화하세요</v>
      </c>
      <c r="F155" s="42" t="str">
        <f t="shared" si="158"/>
        <v>수호자 스킬을 2350회 강화하세요</v>
      </c>
      <c r="G155" s="41">
        <f>Achievement!J130</f>
        <v>2350</v>
      </c>
    </row>
    <row r="156" spans="1:7" x14ac:dyDescent="0.3">
      <c r="A156" s="41" t="b">
        <v>1</v>
      </c>
      <c r="B156" s="42" t="str">
        <f t="shared" si="96"/>
        <v>업적설명 - 수호자 스킬을 2400회 강화하세요</v>
      </c>
      <c r="C156" s="41">
        <v>52426</v>
      </c>
      <c r="D156" s="42" t="str">
        <f t="shared" si="108"/>
        <v>수호자 스킬을 2400회 강화하세요</v>
      </c>
      <c r="E156" s="42" t="str">
        <f t="shared" ref="E156:F156" si="159">D156</f>
        <v>수호자 스킬을 2400회 강화하세요</v>
      </c>
      <c r="F156" s="42" t="str">
        <f t="shared" si="159"/>
        <v>수호자 스킬을 2400회 강화하세요</v>
      </c>
      <c r="G156" s="41">
        <f>Achievement!J131</f>
        <v>2400</v>
      </c>
    </row>
    <row r="157" spans="1:7" x14ac:dyDescent="0.3">
      <c r="A157" s="37" t="b">
        <v>1</v>
      </c>
      <c r="B157" s="38" t="str">
        <f t="shared" si="96"/>
        <v>업적설명 - 수호자 스킬을 1회 초기화하세요</v>
      </c>
      <c r="C157" s="37">
        <v>52427</v>
      </c>
      <c r="D157" s="38" t="str">
        <f>"수호자 스킬을 " &amp; G157 &amp; "회 초기화하세요"</f>
        <v>수호자 스킬을 1회 초기화하세요</v>
      </c>
      <c r="E157" s="38" t="str">
        <f t="shared" ref="E157:F157" si="160">D157</f>
        <v>수호자 스킬을 1회 초기화하세요</v>
      </c>
      <c r="F157" s="38" t="str">
        <f t="shared" si="160"/>
        <v>수호자 스킬을 1회 초기화하세요</v>
      </c>
      <c r="G157" s="37">
        <f>Achievement!J132</f>
        <v>1</v>
      </c>
    </row>
    <row r="158" spans="1:7" x14ac:dyDescent="0.3">
      <c r="A158" s="37" t="b">
        <v>1</v>
      </c>
      <c r="B158" s="38" t="str">
        <f t="shared" si="96"/>
        <v>업적설명 - 수호자 스킬을 3회 초기화하세요</v>
      </c>
      <c r="C158" s="37">
        <v>52428</v>
      </c>
      <c r="D158" s="38" t="str">
        <f t="shared" ref="D158:D160" si="161">"수호자 스킬을 " &amp; G158 &amp; "회 초기화하세요"</f>
        <v>수호자 스킬을 3회 초기화하세요</v>
      </c>
      <c r="E158" s="38" t="str">
        <f t="shared" ref="E158:F158" si="162">D158</f>
        <v>수호자 스킬을 3회 초기화하세요</v>
      </c>
      <c r="F158" s="38" t="str">
        <f t="shared" si="162"/>
        <v>수호자 스킬을 3회 초기화하세요</v>
      </c>
      <c r="G158" s="37">
        <f>Achievement!J133</f>
        <v>3</v>
      </c>
    </row>
    <row r="159" spans="1:7" x14ac:dyDescent="0.3">
      <c r="A159" s="37" t="b">
        <v>1</v>
      </c>
      <c r="B159" s="38" t="str">
        <f t="shared" si="96"/>
        <v>업적설명 - 수호자 스킬을 5회 초기화하세요</v>
      </c>
      <c r="C159" s="37">
        <v>52429</v>
      </c>
      <c r="D159" s="38" t="str">
        <f t="shared" si="161"/>
        <v>수호자 스킬을 5회 초기화하세요</v>
      </c>
      <c r="E159" s="38" t="str">
        <f t="shared" ref="E159:F159" si="163">D159</f>
        <v>수호자 스킬을 5회 초기화하세요</v>
      </c>
      <c r="F159" s="38" t="str">
        <f t="shared" si="163"/>
        <v>수호자 스킬을 5회 초기화하세요</v>
      </c>
      <c r="G159" s="37">
        <f>Achievement!J134</f>
        <v>5</v>
      </c>
    </row>
    <row r="160" spans="1:7" x14ac:dyDescent="0.3">
      <c r="A160" s="37" t="b">
        <v>1</v>
      </c>
      <c r="B160" s="38" t="str">
        <f t="shared" ref="B160:B223" si="164">"업적설명 - " &amp;D160</f>
        <v>업적설명 - 수호자 스킬을 10회 초기화하세요</v>
      </c>
      <c r="C160" s="37">
        <v>52430</v>
      </c>
      <c r="D160" s="38" t="str">
        <f t="shared" si="161"/>
        <v>수호자 스킬을 10회 초기화하세요</v>
      </c>
      <c r="E160" s="38" t="str">
        <f t="shared" ref="E160:F160" si="165">D160</f>
        <v>수호자 스킬을 10회 초기화하세요</v>
      </c>
      <c r="F160" s="38" t="str">
        <f t="shared" si="165"/>
        <v>수호자 스킬을 10회 초기화하세요</v>
      </c>
      <c r="G160" s="37">
        <f>Achievement!J135</f>
        <v>10</v>
      </c>
    </row>
    <row r="161" spans="1:7" x14ac:dyDescent="0.3">
      <c r="A161" s="36" t="b">
        <v>1</v>
      </c>
      <c r="B161" s="42" t="str">
        <f t="shared" si="164"/>
        <v>업적설명 - 수호석을 1개 획득하세요</v>
      </c>
      <c r="C161" s="36">
        <v>52431</v>
      </c>
      <c r="D161" s="42" t="str">
        <f>"수호석을 " &amp; G161 &amp; "개 획득하세요"</f>
        <v>수호석을 1개 획득하세요</v>
      </c>
      <c r="E161" s="35" t="str">
        <f t="shared" ref="E161:F161" si="166">D161</f>
        <v>수호석을 1개 획득하세요</v>
      </c>
      <c r="F161" s="35" t="str">
        <f t="shared" si="166"/>
        <v>수호석을 1개 획득하세요</v>
      </c>
      <c r="G161" s="36">
        <f>Achievement!J136</f>
        <v>1</v>
      </c>
    </row>
    <row r="162" spans="1:7" x14ac:dyDescent="0.3">
      <c r="A162" s="36" t="b">
        <v>1</v>
      </c>
      <c r="B162" s="42" t="str">
        <f t="shared" si="164"/>
        <v>업적설명 - 수호석을 3개 획득하세요</v>
      </c>
      <c r="C162" s="36">
        <v>52432</v>
      </c>
      <c r="D162" s="42" t="str">
        <f t="shared" ref="D162:D167" si="167">"수호석을 " &amp; G162 &amp; "개 획득하세요"</f>
        <v>수호석을 3개 획득하세요</v>
      </c>
      <c r="E162" s="35" t="str">
        <f t="shared" ref="E162:F162" si="168">D162</f>
        <v>수호석을 3개 획득하세요</v>
      </c>
      <c r="F162" s="35" t="str">
        <f t="shared" si="168"/>
        <v>수호석을 3개 획득하세요</v>
      </c>
      <c r="G162" s="36">
        <f>Achievement!J137</f>
        <v>3</v>
      </c>
    </row>
    <row r="163" spans="1:7" x14ac:dyDescent="0.3">
      <c r="A163" s="36" t="b">
        <v>1</v>
      </c>
      <c r="B163" s="42" t="str">
        <f t="shared" si="164"/>
        <v>업적설명 - 수호석을 5개 획득하세요</v>
      </c>
      <c r="C163" s="36">
        <v>52433</v>
      </c>
      <c r="D163" s="42" t="str">
        <f t="shared" si="167"/>
        <v>수호석을 5개 획득하세요</v>
      </c>
      <c r="E163" s="35" t="str">
        <f t="shared" ref="E163:F163" si="169">D163</f>
        <v>수호석을 5개 획득하세요</v>
      </c>
      <c r="F163" s="35" t="str">
        <f t="shared" si="169"/>
        <v>수호석을 5개 획득하세요</v>
      </c>
      <c r="G163" s="36">
        <f>Achievement!J138</f>
        <v>5</v>
      </c>
    </row>
    <row r="164" spans="1:7" x14ac:dyDescent="0.3">
      <c r="A164" s="36" t="b">
        <v>1</v>
      </c>
      <c r="B164" s="42" t="str">
        <f t="shared" si="164"/>
        <v>업적설명 - 수호석을 7개 획득하세요</v>
      </c>
      <c r="C164" s="36">
        <v>52434</v>
      </c>
      <c r="D164" s="42" t="str">
        <f t="shared" si="167"/>
        <v>수호석을 7개 획득하세요</v>
      </c>
      <c r="E164" s="35" t="str">
        <f t="shared" ref="E164:F164" si="170">D164</f>
        <v>수호석을 7개 획득하세요</v>
      </c>
      <c r="F164" s="35" t="str">
        <f t="shared" si="170"/>
        <v>수호석을 7개 획득하세요</v>
      </c>
      <c r="G164" s="36">
        <f>Achievement!J139</f>
        <v>7</v>
      </c>
    </row>
    <row r="165" spans="1:7" x14ac:dyDescent="0.3">
      <c r="A165" s="36" t="b">
        <v>1</v>
      </c>
      <c r="B165" s="42" t="str">
        <f t="shared" si="164"/>
        <v>업적설명 - 수호석을 10개 획득하세요</v>
      </c>
      <c r="C165" s="36">
        <v>52435</v>
      </c>
      <c r="D165" s="42" t="str">
        <f t="shared" si="167"/>
        <v>수호석을 10개 획득하세요</v>
      </c>
      <c r="E165" s="35" t="str">
        <f t="shared" ref="E165:F165" si="171">D165</f>
        <v>수호석을 10개 획득하세요</v>
      </c>
      <c r="F165" s="35" t="str">
        <f t="shared" si="171"/>
        <v>수호석을 10개 획득하세요</v>
      </c>
      <c r="G165" s="36">
        <f>Achievement!J140</f>
        <v>10</v>
      </c>
    </row>
    <row r="166" spans="1:7" x14ac:dyDescent="0.3">
      <c r="A166" s="36" t="b">
        <v>1</v>
      </c>
      <c r="B166" s="42" t="str">
        <f t="shared" si="164"/>
        <v>업적설명 - 수호석을 12개 획득하세요</v>
      </c>
      <c r="C166" s="36">
        <v>52436</v>
      </c>
      <c r="D166" s="42" t="str">
        <f t="shared" si="167"/>
        <v>수호석을 12개 획득하세요</v>
      </c>
      <c r="E166" s="35" t="str">
        <f t="shared" ref="E166:F166" si="172">D166</f>
        <v>수호석을 12개 획득하세요</v>
      </c>
      <c r="F166" s="35" t="str">
        <f t="shared" si="172"/>
        <v>수호석을 12개 획득하세요</v>
      </c>
      <c r="G166" s="36">
        <f>Achievement!J141</f>
        <v>12</v>
      </c>
    </row>
    <row r="167" spans="1:7" x14ac:dyDescent="0.3">
      <c r="A167" s="36" t="b">
        <v>1</v>
      </c>
      <c r="B167" s="42" t="str">
        <f t="shared" si="164"/>
        <v>업적설명 - 수호석을 15개 획득하세요</v>
      </c>
      <c r="C167" s="36">
        <v>52437</v>
      </c>
      <c r="D167" s="42" t="str">
        <f t="shared" si="167"/>
        <v>수호석을 15개 획득하세요</v>
      </c>
      <c r="E167" s="35" t="str">
        <f t="shared" ref="E167:F167" si="173">D167</f>
        <v>수호석을 15개 획득하세요</v>
      </c>
      <c r="F167" s="35" t="str">
        <f t="shared" si="173"/>
        <v>수호석을 15개 획득하세요</v>
      </c>
      <c r="G167" s="36">
        <f>Achievement!J142</f>
        <v>15</v>
      </c>
    </row>
    <row r="168" spans="1:7" x14ac:dyDescent="0.3">
      <c r="A168" s="37" t="b">
        <v>1</v>
      </c>
      <c r="B168" s="38" t="str">
        <f t="shared" si="164"/>
        <v>업적설명 - 수호석 업그레이드를 Lv.1까지 달성하세요</v>
      </c>
      <c r="C168" s="37">
        <v>52438</v>
      </c>
      <c r="D168" s="38" t="str">
        <f>"수호석 업그레이드를 Lv." &amp; G168 &amp; "까지 달성하세요"</f>
        <v>수호석 업그레이드를 Lv.1까지 달성하세요</v>
      </c>
      <c r="E168" s="38" t="str">
        <f t="shared" ref="E168:F168" si="174">D168</f>
        <v>수호석 업그레이드를 Lv.1까지 달성하세요</v>
      </c>
      <c r="F168" s="38" t="str">
        <f t="shared" si="174"/>
        <v>수호석 업그레이드를 Lv.1까지 달성하세요</v>
      </c>
      <c r="G168" s="37">
        <f>Achievement!J143</f>
        <v>1</v>
      </c>
    </row>
    <row r="169" spans="1:7" x14ac:dyDescent="0.3">
      <c r="A169" s="37" t="b">
        <v>1</v>
      </c>
      <c r="B169" s="38" t="str">
        <f t="shared" si="164"/>
        <v>업적설명 - 수호석 업그레이드를 Lv.5까지 달성하세요</v>
      </c>
      <c r="C169" s="37">
        <v>52439</v>
      </c>
      <c r="D169" s="38" t="str">
        <f t="shared" ref="D169:D189" si="175">"수호석 업그레이드를 Lv." &amp; G169 &amp; "까지 달성하세요"</f>
        <v>수호석 업그레이드를 Lv.5까지 달성하세요</v>
      </c>
      <c r="E169" s="38" t="str">
        <f t="shared" ref="E169:F169" si="176">D169</f>
        <v>수호석 업그레이드를 Lv.5까지 달성하세요</v>
      </c>
      <c r="F169" s="38" t="str">
        <f t="shared" si="176"/>
        <v>수호석 업그레이드를 Lv.5까지 달성하세요</v>
      </c>
      <c r="G169" s="37">
        <f>Achievement!J144</f>
        <v>5</v>
      </c>
    </row>
    <row r="170" spans="1:7" x14ac:dyDescent="0.3">
      <c r="A170" s="37" t="b">
        <v>1</v>
      </c>
      <c r="B170" s="38" t="str">
        <f t="shared" si="164"/>
        <v>업적설명 - 수호석 업그레이드를 Lv.10까지 달성하세요</v>
      </c>
      <c r="C170" s="37">
        <v>52440</v>
      </c>
      <c r="D170" s="38" t="str">
        <f t="shared" si="175"/>
        <v>수호석 업그레이드를 Lv.10까지 달성하세요</v>
      </c>
      <c r="E170" s="38" t="str">
        <f t="shared" ref="E170:F170" si="177">D170</f>
        <v>수호석 업그레이드를 Lv.10까지 달성하세요</v>
      </c>
      <c r="F170" s="38" t="str">
        <f t="shared" si="177"/>
        <v>수호석 업그레이드를 Lv.10까지 달성하세요</v>
      </c>
      <c r="G170" s="37">
        <f>Achievement!J145</f>
        <v>10</v>
      </c>
    </row>
    <row r="171" spans="1:7" x14ac:dyDescent="0.3">
      <c r="A171" s="37" t="b">
        <v>1</v>
      </c>
      <c r="B171" s="38" t="str">
        <f t="shared" si="164"/>
        <v>업적설명 - 수호석 업그레이드를 Lv.20까지 달성하세요</v>
      </c>
      <c r="C171" s="37">
        <v>52441</v>
      </c>
      <c r="D171" s="38" t="str">
        <f t="shared" si="175"/>
        <v>수호석 업그레이드를 Lv.20까지 달성하세요</v>
      </c>
      <c r="E171" s="38" t="str">
        <f t="shared" ref="E171:F171" si="178">D171</f>
        <v>수호석 업그레이드를 Lv.20까지 달성하세요</v>
      </c>
      <c r="F171" s="38" t="str">
        <f t="shared" si="178"/>
        <v>수호석 업그레이드를 Lv.20까지 달성하세요</v>
      </c>
      <c r="G171" s="37">
        <f>Achievement!J146</f>
        <v>20</v>
      </c>
    </row>
    <row r="172" spans="1:7" x14ac:dyDescent="0.3">
      <c r="A172" s="37" t="b">
        <v>1</v>
      </c>
      <c r="B172" s="38" t="str">
        <f t="shared" si="164"/>
        <v>업적설명 - 수호석 업그레이드를 Lv.30까지 달성하세요</v>
      </c>
      <c r="C172" s="37">
        <v>52442</v>
      </c>
      <c r="D172" s="38" t="str">
        <f t="shared" si="175"/>
        <v>수호석 업그레이드를 Lv.30까지 달성하세요</v>
      </c>
      <c r="E172" s="38" t="str">
        <f t="shared" ref="E172:F172" si="179">D172</f>
        <v>수호석 업그레이드를 Lv.30까지 달성하세요</v>
      </c>
      <c r="F172" s="38" t="str">
        <f t="shared" si="179"/>
        <v>수호석 업그레이드를 Lv.30까지 달성하세요</v>
      </c>
      <c r="G172" s="37">
        <f>Achievement!J147</f>
        <v>30</v>
      </c>
    </row>
    <row r="173" spans="1:7" x14ac:dyDescent="0.3">
      <c r="A173" s="37" t="b">
        <v>1</v>
      </c>
      <c r="B173" s="38" t="str">
        <f t="shared" si="164"/>
        <v>업적설명 - 수호석 업그레이드를 Lv.40까지 달성하세요</v>
      </c>
      <c r="C173" s="37">
        <v>52443</v>
      </c>
      <c r="D173" s="38" t="str">
        <f t="shared" si="175"/>
        <v>수호석 업그레이드를 Lv.40까지 달성하세요</v>
      </c>
      <c r="E173" s="38" t="str">
        <f t="shared" ref="E173:F173" si="180">D173</f>
        <v>수호석 업그레이드를 Lv.40까지 달성하세요</v>
      </c>
      <c r="F173" s="38" t="str">
        <f t="shared" si="180"/>
        <v>수호석 업그레이드를 Lv.40까지 달성하세요</v>
      </c>
      <c r="G173" s="37">
        <f>Achievement!J148</f>
        <v>40</v>
      </c>
    </row>
    <row r="174" spans="1:7" x14ac:dyDescent="0.3">
      <c r="A174" s="37" t="b">
        <v>1</v>
      </c>
      <c r="B174" s="38" t="str">
        <f t="shared" si="164"/>
        <v>업적설명 - 수호석 업그레이드를 Lv.50까지 달성하세요</v>
      </c>
      <c r="C174" s="37">
        <v>52444</v>
      </c>
      <c r="D174" s="38" t="str">
        <f t="shared" si="175"/>
        <v>수호석 업그레이드를 Lv.50까지 달성하세요</v>
      </c>
      <c r="E174" s="38" t="str">
        <f t="shared" ref="E174:F174" si="181">D174</f>
        <v>수호석 업그레이드를 Lv.50까지 달성하세요</v>
      </c>
      <c r="F174" s="38" t="str">
        <f t="shared" si="181"/>
        <v>수호석 업그레이드를 Lv.50까지 달성하세요</v>
      </c>
      <c r="G174" s="37">
        <f>Achievement!J149</f>
        <v>50</v>
      </c>
    </row>
    <row r="175" spans="1:7" x14ac:dyDescent="0.3">
      <c r="A175" s="37" t="b">
        <v>1</v>
      </c>
      <c r="B175" s="38" t="str">
        <f t="shared" si="164"/>
        <v>업적설명 - 수호석 업그레이드를 Lv.60까지 달성하세요</v>
      </c>
      <c r="C175" s="37">
        <v>52445</v>
      </c>
      <c r="D175" s="38" t="str">
        <f t="shared" si="175"/>
        <v>수호석 업그레이드를 Lv.60까지 달성하세요</v>
      </c>
      <c r="E175" s="38" t="str">
        <f t="shared" ref="E175:F175" si="182">D175</f>
        <v>수호석 업그레이드를 Lv.60까지 달성하세요</v>
      </c>
      <c r="F175" s="38" t="str">
        <f t="shared" si="182"/>
        <v>수호석 업그레이드를 Lv.60까지 달성하세요</v>
      </c>
      <c r="G175" s="37">
        <f>Achievement!J150</f>
        <v>60</v>
      </c>
    </row>
    <row r="176" spans="1:7" x14ac:dyDescent="0.3">
      <c r="A176" s="37" t="b">
        <v>1</v>
      </c>
      <c r="B176" s="38" t="str">
        <f t="shared" si="164"/>
        <v>업적설명 - 수호석 업그레이드를 Lv.70까지 달성하세요</v>
      </c>
      <c r="C176" s="37">
        <v>52446</v>
      </c>
      <c r="D176" s="38" t="str">
        <f t="shared" si="175"/>
        <v>수호석 업그레이드를 Lv.70까지 달성하세요</v>
      </c>
      <c r="E176" s="38" t="str">
        <f t="shared" ref="E176:F176" si="183">D176</f>
        <v>수호석 업그레이드를 Lv.70까지 달성하세요</v>
      </c>
      <c r="F176" s="38" t="str">
        <f t="shared" si="183"/>
        <v>수호석 업그레이드를 Lv.70까지 달성하세요</v>
      </c>
      <c r="G176" s="37">
        <f>Achievement!J151</f>
        <v>70</v>
      </c>
    </row>
    <row r="177" spans="1:7" x14ac:dyDescent="0.3">
      <c r="A177" s="37" t="b">
        <v>1</v>
      </c>
      <c r="B177" s="38" t="str">
        <f t="shared" si="164"/>
        <v>업적설명 - 수호석 업그레이드를 Lv.80까지 달성하세요</v>
      </c>
      <c r="C177" s="37">
        <v>52447</v>
      </c>
      <c r="D177" s="38" t="str">
        <f t="shared" si="175"/>
        <v>수호석 업그레이드를 Lv.80까지 달성하세요</v>
      </c>
      <c r="E177" s="38" t="str">
        <f t="shared" ref="E177:F177" si="184">D177</f>
        <v>수호석 업그레이드를 Lv.80까지 달성하세요</v>
      </c>
      <c r="F177" s="38" t="str">
        <f t="shared" si="184"/>
        <v>수호석 업그레이드를 Lv.80까지 달성하세요</v>
      </c>
      <c r="G177" s="37">
        <f>Achievement!J152</f>
        <v>80</v>
      </c>
    </row>
    <row r="178" spans="1:7" x14ac:dyDescent="0.3">
      <c r="A178" s="37" t="b">
        <v>1</v>
      </c>
      <c r="B178" s="38" t="str">
        <f t="shared" si="164"/>
        <v>업적설명 - 수호석 업그레이드를 Lv.90까지 달성하세요</v>
      </c>
      <c r="C178" s="37">
        <v>52448</v>
      </c>
      <c r="D178" s="38" t="str">
        <f t="shared" si="175"/>
        <v>수호석 업그레이드를 Lv.90까지 달성하세요</v>
      </c>
      <c r="E178" s="38" t="str">
        <f t="shared" ref="E178:F178" si="185">D178</f>
        <v>수호석 업그레이드를 Lv.90까지 달성하세요</v>
      </c>
      <c r="F178" s="38" t="str">
        <f t="shared" si="185"/>
        <v>수호석 업그레이드를 Lv.90까지 달성하세요</v>
      </c>
      <c r="G178" s="37">
        <f>Achievement!J153</f>
        <v>90</v>
      </c>
    </row>
    <row r="179" spans="1:7" x14ac:dyDescent="0.3">
      <c r="A179" s="37" t="b">
        <v>1</v>
      </c>
      <c r="B179" s="38" t="str">
        <f t="shared" si="164"/>
        <v>업적설명 - 수호석 업그레이드를 Lv.100까지 달성하세요</v>
      </c>
      <c r="C179" s="37">
        <v>52449</v>
      </c>
      <c r="D179" s="38" t="str">
        <f t="shared" si="175"/>
        <v>수호석 업그레이드를 Lv.100까지 달성하세요</v>
      </c>
      <c r="E179" s="38" t="str">
        <f t="shared" ref="E179:F179" si="186">D179</f>
        <v>수호석 업그레이드를 Lv.100까지 달성하세요</v>
      </c>
      <c r="F179" s="38" t="str">
        <f t="shared" si="186"/>
        <v>수호석 업그레이드를 Lv.100까지 달성하세요</v>
      </c>
      <c r="G179" s="37">
        <f>Achievement!J154</f>
        <v>100</v>
      </c>
    </row>
    <row r="180" spans="1:7" x14ac:dyDescent="0.3">
      <c r="A180" s="37" t="b">
        <v>1</v>
      </c>
      <c r="B180" s="38" t="str">
        <f t="shared" si="164"/>
        <v>업적설명 - 수호석 업그레이드를 Lv.110까지 달성하세요</v>
      </c>
      <c r="C180" s="37">
        <v>52450</v>
      </c>
      <c r="D180" s="38" t="str">
        <f t="shared" si="175"/>
        <v>수호석 업그레이드를 Lv.110까지 달성하세요</v>
      </c>
      <c r="E180" s="38" t="str">
        <f t="shared" ref="E180:F180" si="187">D180</f>
        <v>수호석 업그레이드를 Lv.110까지 달성하세요</v>
      </c>
      <c r="F180" s="38" t="str">
        <f t="shared" si="187"/>
        <v>수호석 업그레이드를 Lv.110까지 달성하세요</v>
      </c>
      <c r="G180" s="37">
        <f>Achievement!J155</f>
        <v>110</v>
      </c>
    </row>
    <row r="181" spans="1:7" x14ac:dyDescent="0.3">
      <c r="A181" s="37" t="b">
        <v>1</v>
      </c>
      <c r="B181" s="38" t="str">
        <f t="shared" si="164"/>
        <v>업적설명 - 수호석 업그레이드를 Lv.120까지 달성하세요</v>
      </c>
      <c r="C181" s="37">
        <v>52451</v>
      </c>
      <c r="D181" s="38" t="str">
        <f t="shared" si="175"/>
        <v>수호석 업그레이드를 Lv.120까지 달성하세요</v>
      </c>
      <c r="E181" s="38" t="str">
        <f t="shared" ref="E181:F181" si="188">D181</f>
        <v>수호석 업그레이드를 Lv.120까지 달성하세요</v>
      </c>
      <c r="F181" s="38" t="str">
        <f t="shared" si="188"/>
        <v>수호석 업그레이드를 Lv.120까지 달성하세요</v>
      </c>
      <c r="G181" s="37">
        <f>Achievement!J156</f>
        <v>120</v>
      </c>
    </row>
    <row r="182" spans="1:7" x14ac:dyDescent="0.3">
      <c r="A182" s="37" t="b">
        <v>1</v>
      </c>
      <c r="B182" s="38" t="str">
        <f t="shared" si="164"/>
        <v>업적설명 - 수호석 업그레이드를 Lv.130까지 달성하세요</v>
      </c>
      <c r="C182" s="37">
        <v>52452</v>
      </c>
      <c r="D182" s="38" t="str">
        <f t="shared" si="175"/>
        <v>수호석 업그레이드를 Lv.130까지 달성하세요</v>
      </c>
      <c r="E182" s="38" t="str">
        <f t="shared" ref="E182:F182" si="189">D182</f>
        <v>수호석 업그레이드를 Lv.130까지 달성하세요</v>
      </c>
      <c r="F182" s="38" t="str">
        <f t="shared" si="189"/>
        <v>수호석 업그레이드를 Lv.130까지 달성하세요</v>
      </c>
      <c r="G182" s="37">
        <f>Achievement!J157</f>
        <v>130</v>
      </c>
    </row>
    <row r="183" spans="1:7" x14ac:dyDescent="0.3">
      <c r="A183" s="37" t="b">
        <v>1</v>
      </c>
      <c r="B183" s="38" t="str">
        <f t="shared" si="164"/>
        <v>업적설명 - 수호석 업그레이드를 Lv.140까지 달성하세요</v>
      </c>
      <c r="C183" s="37">
        <v>52453</v>
      </c>
      <c r="D183" s="38" t="str">
        <f t="shared" si="175"/>
        <v>수호석 업그레이드를 Lv.140까지 달성하세요</v>
      </c>
      <c r="E183" s="38" t="str">
        <f t="shared" ref="E183:F183" si="190">D183</f>
        <v>수호석 업그레이드를 Lv.140까지 달성하세요</v>
      </c>
      <c r="F183" s="38" t="str">
        <f t="shared" si="190"/>
        <v>수호석 업그레이드를 Lv.140까지 달성하세요</v>
      </c>
      <c r="G183" s="37">
        <f>Achievement!J158</f>
        <v>140</v>
      </c>
    </row>
    <row r="184" spans="1:7" x14ac:dyDescent="0.3">
      <c r="A184" s="37" t="b">
        <v>1</v>
      </c>
      <c r="B184" s="38" t="str">
        <f t="shared" si="164"/>
        <v>업적설명 - 수호석 업그레이드를 Lv.150까지 달성하세요</v>
      </c>
      <c r="C184" s="37">
        <v>52454</v>
      </c>
      <c r="D184" s="38" t="str">
        <f t="shared" si="175"/>
        <v>수호석 업그레이드를 Lv.150까지 달성하세요</v>
      </c>
      <c r="E184" s="38" t="str">
        <f t="shared" ref="E184:F184" si="191">D184</f>
        <v>수호석 업그레이드를 Lv.150까지 달성하세요</v>
      </c>
      <c r="F184" s="38" t="str">
        <f t="shared" si="191"/>
        <v>수호석 업그레이드를 Lv.150까지 달성하세요</v>
      </c>
      <c r="G184" s="37">
        <f>Achievement!J159</f>
        <v>150</v>
      </c>
    </row>
    <row r="185" spans="1:7" x14ac:dyDescent="0.3">
      <c r="A185" s="37" t="b">
        <v>1</v>
      </c>
      <c r="B185" s="38" t="str">
        <f t="shared" si="164"/>
        <v>업적설명 - 수호석 업그레이드를 Lv.160까지 달성하세요</v>
      </c>
      <c r="C185" s="37">
        <v>52455</v>
      </c>
      <c r="D185" s="38" t="str">
        <f t="shared" si="175"/>
        <v>수호석 업그레이드를 Lv.160까지 달성하세요</v>
      </c>
      <c r="E185" s="38" t="str">
        <f t="shared" ref="E185:F185" si="192">D185</f>
        <v>수호석 업그레이드를 Lv.160까지 달성하세요</v>
      </c>
      <c r="F185" s="38" t="str">
        <f t="shared" si="192"/>
        <v>수호석 업그레이드를 Lv.160까지 달성하세요</v>
      </c>
      <c r="G185" s="37">
        <f>Achievement!J160</f>
        <v>160</v>
      </c>
    </row>
    <row r="186" spans="1:7" x14ac:dyDescent="0.3">
      <c r="A186" s="37" t="b">
        <v>1</v>
      </c>
      <c r="B186" s="38" t="str">
        <f t="shared" si="164"/>
        <v>업적설명 - 수호석 업그레이드를 Lv.170까지 달성하세요</v>
      </c>
      <c r="C186" s="37">
        <v>52456</v>
      </c>
      <c r="D186" s="38" t="str">
        <f t="shared" si="175"/>
        <v>수호석 업그레이드를 Lv.170까지 달성하세요</v>
      </c>
      <c r="E186" s="38" t="str">
        <f t="shared" ref="E186:F186" si="193">D186</f>
        <v>수호석 업그레이드를 Lv.170까지 달성하세요</v>
      </c>
      <c r="F186" s="38" t="str">
        <f t="shared" si="193"/>
        <v>수호석 업그레이드를 Lv.170까지 달성하세요</v>
      </c>
      <c r="G186" s="37">
        <f>Achievement!J161</f>
        <v>170</v>
      </c>
    </row>
    <row r="187" spans="1:7" x14ac:dyDescent="0.3">
      <c r="A187" s="37" t="b">
        <v>1</v>
      </c>
      <c r="B187" s="38" t="str">
        <f t="shared" si="164"/>
        <v>업적설명 - 수호석 업그레이드를 Lv.180까지 달성하세요</v>
      </c>
      <c r="C187" s="37">
        <v>52457</v>
      </c>
      <c r="D187" s="38" t="str">
        <f t="shared" si="175"/>
        <v>수호석 업그레이드를 Lv.180까지 달성하세요</v>
      </c>
      <c r="E187" s="38" t="str">
        <f t="shared" ref="E187:F187" si="194">D187</f>
        <v>수호석 업그레이드를 Lv.180까지 달성하세요</v>
      </c>
      <c r="F187" s="38" t="str">
        <f t="shared" si="194"/>
        <v>수호석 업그레이드를 Lv.180까지 달성하세요</v>
      </c>
      <c r="G187" s="37">
        <f>Achievement!J162</f>
        <v>180</v>
      </c>
    </row>
    <row r="188" spans="1:7" x14ac:dyDescent="0.3">
      <c r="A188" s="37" t="b">
        <v>1</v>
      </c>
      <c r="B188" s="38" t="str">
        <f t="shared" si="164"/>
        <v>업적설명 - 수호석 업그레이드를 Lv.190까지 달성하세요</v>
      </c>
      <c r="C188" s="37">
        <v>52458</v>
      </c>
      <c r="D188" s="38" t="str">
        <f t="shared" si="175"/>
        <v>수호석 업그레이드를 Lv.190까지 달성하세요</v>
      </c>
      <c r="E188" s="38" t="str">
        <f t="shared" ref="E188:F188" si="195">D188</f>
        <v>수호석 업그레이드를 Lv.190까지 달성하세요</v>
      </c>
      <c r="F188" s="38" t="str">
        <f t="shared" si="195"/>
        <v>수호석 업그레이드를 Lv.190까지 달성하세요</v>
      </c>
      <c r="G188" s="37">
        <f>Achievement!J163</f>
        <v>190</v>
      </c>
    </row>
    <row r="189" spans="1:7" x14ac:dyDescent="0.3">
      <c r="A189" s="37" t="b">
        <v>1</v>
      </c>
      <c r="B189" s="38" t="str">
        <f t="shared" si="164"/>
        <v>업적설명 - 수호석 업그레이드를 Lv.200까지 달성하세요</v>
      </c>
      <c r="C189" s="37">
        <v>52459</v>
      </c>
      <c r="D189" s="38" t="str">
        <f t="shared" si="175"/>
        <v>수호석 업그레이드를 Lv.200까지 달성하세요</v>
      </c>
      <c r="E189" s="38" t="str">
        <f t="shared" ref="E189:F189" si="196">D189</f>
        <v>수호석 업그레이드를 Lv.200까지 달성하세요</v>
      </c>
      <c r="F189" s="38" t="str">
        <f t="shared" si="196"/>
        <v>수호석 업그레이드를 Lv.200까지 달성하세요</v>
      </c>
      <c r="G189" s="37">
        <f>Achievement!J164</f>
        <v>200</v>
      </c>
    </row>
    <row r="190" spans="1:7" x14ac:dyDescent="0.3">
      <c r="A190" s="41" t="b">
        <v>1</v>
      </c>
      <c r="B190" s="42" t="str">
        <f t="shared" si="164"/>
        <v>업적설명 - 균열던전 [일반 Ⅰ] 단계를 완료하세요</v>
      </c>
      <c r="C190" s="41">
        <v>52460</v>
      </c>
      <c r="D190" s="42" t="str">
        <f>"균열던전 ["&amp; G190&amp;"] 단계를 완료하세요"</f>
        <v>균열던전 [일반 Ⅰ] 단계를 완료하세요</v>
      </c>
      <c r="E190" s="42" t="str">
        <f t="shared" ref="E190:F190" si="197">D190</f>
        <v>균열던전 [일반 Ⅰ] 단계를 완료하세요</v>
      </c>
      <c r="F190" s="42" t="str">
        <f t="shared" si="197"/>
        <v>균열던전 [일반 Ⅰ] 단계를 완료하세요</v>
      </c>
      <c r="G190" s="41" t="s">
        <v>438</v>
      </c>
    </row>
    <row r="191" spans="1:7" x14ac:dyDescent="0.3">
      <c r="A191" s="41" t="b">
        <v>1</v>
      </c>
      <c r="B191" s="42" t="str">
        <f t="shared" si="164"/>
        <v>업적설명 - 균열던전 [일반 Ⅱ] 단계를 완료하세요</v>
      </c>
      <c r="C191" s="41">
        <v>52461</v>
      </c>
      <c r="D191" s="42" t="str">
        <f t="shared" ref="D191:D229" si="198">"균열던전 ["&amp; G191&amp;"] 단계를 완료하세요"</f>
        <v>균열던전 [일반 Ⅱ] 단계를 완료하세요</v>
      </c>
      <c r="E191" s="42" t="str">
        <f t="shared" ref="E191:F191" si="199">D191</f>
        <v>균열던전 [일반 Ⅱ] 단계를 완료하세요</v>
      </c>
      <c r="F191" s="42" t="str">
        <f t="shared" si="199"/>
        <v>균열던전 [일반 Ⅱ] 단계를 완료하세요</v>
      </c>
      <c r="G191" s="41" t="s">
        <v>439</v>
      </c>
    </row>
    <row r="192" spans="1:7" x14ac:dyDescent="0.3">
      <c r="A192" s="41" t="b">
        <v>1</v>
      </c>
      <c r="B192" s="42" t="str">
        <f t="shared" si="164"/>
        <v>업적설명 - 균열던전 [일반 Ⅲ] 단계를 완료하세요</v>
      </c>
      <c r="C192" s="41">
        <v>52462</v>
      </c>
      <c r="D192" s="42" t="str">
        <f t="shared" si="198"/>
        <v>균열던전 [일반 Ⅲ] 단계를 완료하세요</v>
      </c>
      <c r="E192" s="42" t="str">
        <f t="shared" ref="E192:F192" si="200">D192</f>
        <v>균열던전 [일반 Ⅲ] 단계를 완료하세요</v>
      </c>
      <c r="F192" s="42" t="str">
        <f t="shared" si="200"/>
        <v>균열던전 [일반 Ⅲ] 단계를 완료하세요</v>
      </c>
      <c r="G192" s="41" t="s">
        <v>440</v>
      </c>
    </row>
    <row r="193" spans="1:7" x14ac:dyDescent="0.3">
      <c r="A193" s="41" t="b">
        <v>1</v>
      </c>
      <c r="B193" s="42" t="str">
        <f t="shared" si="164"/>
        <v>업적설명 - 균열던전 [일반 Ⅳ] 단계를 완료하세요</v>
      </c>
      <c r="C193" s="41">
        <v>52463</v>
      </c>
      <c r="D193" s="42" t="str">
        <f t="shared" si="198"/>
        <v>균열던전 [일반 Ⅳ] 단계를 완료하세요</v>
      </c>
      <c r="E193" s="42" t="str">
        <f t="shared" ref="E193:F193" si="201">D193</f>
        <v>균열던전 [일반 Ⅳ] 단계를 완료하세요</v>
      </c>
      <c r="F193" s="42" t="str">
        <f t="shared" si="201"/>
        <v>균열던전 [일반 Ⅳ] 단계를 완료하세요</v>
      </c>
      <c r="G193" s="41" t="s">
        <v>441</v>
      </c>
    </row>
    <row r="194" spans="1:7" x14ac:dyDescent="0.3">
      <c r="A194" s="41" t="b">
        <v>1</v>
      </c>
      <c r="B194" s="42" t="str">
        <f t="shared" si="164"/>
        <v>업적설명 - 균열던전 [일반 Ⅴ] 단계를 완료하세요</v>
      </c>
      <c r="C194" s="41">
        <v>52464</v>
      </c>
      <c r="D194" s="42" t="str">
        <f t="shared" si="198"/>
        <v>균열던전 [일반 Ⅴ] 단계를 완료하세요</v>
      </c>
      <c r="E194" s="42" t="str">
        <f t="shared" ref="E194:F194" si="202">D194</f>
        <v>균열던전 [일반 Ⅴ] 단계를 완료하세요</v>
      </c>
      <c r="F194" s="42" t="str">
        <f t="shared" si="202"/>
        <v>균열던전 [일반 Ⅴ] 단계를 완료하세요</v>
      </c>
      <c r="G194" s="41" t="s">
        <v>442</v>
      </c>
    </row>
    <row r="195" spans="1:7" x14ac:dyDescent="0.3">
      <c r="A195" s="41" t="b">
        <v>1</v>
      </c>
      <c r="B195" s="42" t="str">
        <f t="shared" si="164"/>
        <v>업적설명 - 균열던전 [어려움 Ⅰ] 단계를 완료하세요</v>
      </c>
      <c r="C195" s="41">
        <v>52465</v>
      </c>
      <c r="D195" s="42" t="str">
        <f t="shared" si="198"/>
        <v>균열던전 [어려움 Ⅰ] 단계를 완료하세요</v>
      </c>
      <c r="E195" s="42" t="str">
        <f t="shared" ref="E195:F195" si="203">D195</f>
        <v>균열던전 [어려움 Ⅰ] 단계를 완료하세요</v>
      </c>
      <c r="F195" s="42" t="str">
        <f t="shared" si="203"/>
        <v>균열던전 [어려움 Ⅰ] 단계를 완료하세요</v>
      </c>
      <c r="G195" s="41" t="s">
        <v>443</v>
      </c>
    </row>
    <row r="196" spans="1:7" x14ac:dyDescent="0.3">
      <c r="A196" s="41" t="b">
        <v>1</v>
      </c>
      <c r="B196" s="42" t="str">
        <f t="shared" si="164"/>
        <v>업적설명 - 균열던전 [어려움 Ⅱ] 단계를 완료하세요</v>
      </c>
      <c r="C196" s="41">
        <v>52466</v>
      </c>
      <c r="D196" s="42" t="str">
        <f t="shared" si="198"/>
        <v>균열던전 [어려움 Ⅱ] 단계를 완료하세요</v>
      </c>
      <c r="E196" s="42" t="str">
        <f t="shared" ref="E196:F196" si="204">D196</f>
        <v>균열던전 [어려움 Ⅱ] 단계를 완료하세요</v>
      </c>
      <c r="F196" s="42" t="str">
        <f t="shared" si="204"/>
        <v>균열던전 [어려움 Ⅱ] 단계를 완료하세요</v>
      </c>
      <c r="G196" s="41" t="s">
        <v>444</v>
      </c>
    </row>
    <row r="197" spans="1:7" x14ac:dyDescent="0.3">
      <c r="A197" s="41" t="b">
        <v>1</v>
      </c>
      <c r="B197" s="42" t="str">
        <f t="shared" si="164"/>
        <v>업적설명 - 균열던전 [어려움 Ⅲ] 단계를 완료하세요</v>
      </c>
      <c r="C197" s="41">
        <v>52467</v>
      </c>
      <c r="D197" s="42" t="str">
        <f t="shared" si="198"/>
        <v>균열던전 [어려움 Ⅲ] 단계를 완료하세요</v>
      </c>
      <c r="E197" s="42" t="str">
        <f t="shared" ref="E197:F197" si="205">D197</f>
        <v>균열던전 [어려움 Ⅲ] 단계를 완료하세요</v>
      </c>
      <c r="F197" s="42" t="str">
        <f t="shared" si="205"/>
        <v>균열던전 [어려움 Ⅲ] 단계를 완료하세요</v>
      </c>
      <c r="G197" s="41" t="s">
        <v>445</v>
      </c>
    </row>
    <row r="198" spans="1:7" x14ac:dyDescent="0.3">
      <c r="A198" s="41" t="b">
        <v>1</v>
      </c>
      <c r="B198" s="42" t="str">
        <f t="shared" si="164"/>
        <v>업적설명 - 균열던전 [어려움 Ⅳ] 단계를 완료하세요</v>
      </c>
      <c r="C198" s="41">
        <v>52468</v>
      </c>
      <c r="D198" s="42" t="str">
        <f t="shared" si="198"/>
        <v>균열던전 [어려움 Ⅳ] 단계를 완료하세요</v>
      </c>
      <c r="E198" s="42" t="str">
        <f t="shared" ref="E198:F198" si="206">D198</f>
        <v>균열던전 [어려움 Ⅳ] 단계를 완료하세요</v>
      </c>
      <c r="F198" s="42" t="str">
        <f t="shared" si="206"/>
        <v>균열던전 [어려움 Ⅳ] 단계를 완료하세요</v>
      </c>
      <c r="G198" s="41" t="s">
        <v>446</v>
      </c>
    </row>
    <row r="199" spans="1:7" x14ac:dyDescent="0.3">
      <c r="A199" s="41" t="b">
        <v>1</v>
      </c>
      <c r="B199" s="42" t="str">
        <f t="shared" si="164"/>
        <v>업적설명 - 균열던전 [어려움 Ⅴ] 단계를 완료하세요</v>
      </c>
      <c r="C199" s="41">
        <v>52469</v>
      </c>
      <c r="D199" s="42" t="str">
        <f t="shared" si="198"/>
        <v>균열던전 [어려움 Ⅴ] 단계를 완료하세요</v>
      </c>
      <c r="E199" s="42" t="str">
        <f t="shared" ref="E199:F199" si="207">D199</f>
        <v>균열던전 [어려움 Ⅴ] 단계를 완료하세요</v>
      </c>
      <c r="F199" s="42" t="str">
        <f t="shared" si="207"/>
        <v>균열던전 [어려움 Ⅴ] 단계를 완료하세요</v>
      </c>
      <c r="G199" s="41" t="s">
        <v>447</v>
      </c>
    </row>
    <row r="200" spans="1:7" x14ac:dyDescent="0.3">
      <c r="A200" s="41" t="b">
        <v>1</v>
      </c>
      <c r="B200" s="42" t="str">
        <f t="shared" si="164"/>
        <v>업적설명 - 균열던전 [고수 Ⅰ] 단계를 완료하세요</v>
      </c>
      <c r="C200" s="41">
        <v>52470</v>
      </c>
      <c r="D200" s="42" t="str">
        <f t="shared" si="198"/>
        <v>균열던전 [고수 Ⅰ] 단계를 완료하세요</v>
      </c>
      <c r="E200" s="42" t="str">
        <f t="shared" ref="E200:F200" si="208">D200</f>
        <v>균열던전 [고수 Ⅰ] 단계를 완료하세요</v>
      </c>
      <c r="F200" s="42" t="str">
        <f t="shared" si="208"/>
        <v>균열던전 [고수 Ⅰ] 단계를 완료하세요</v>
      </c>
      <c r="G200" s="41" t="s">
        <v>448</v>
      </c>
    </row>
    <row r="201" spans="1:7" x14ac:dyDescent="0.3">
      <c r="A201" s="41" t="b">
        <v>1</v>
      </c>
      <c r="B201" s="42" t="str">
        <f t="shared" si="164"/>
        <v>업적설명 - 균열던전 [고수 Ⅱ] 단계를 완료하세요</v>
      </c>
      <c r="C201" s="41">
        <v>52471</v>
      </c>
      <c r="D201" s="42" t="str">
        <f t="shared" si="198"/>
        <v>균열던전 [고수 Ⅱ] 단계를 완료하세요</v>
      </c>
      <c r="E201" s="42" t="str">
        <f t="shared" ref="E201:F201" si="209">D201</f>
        <v>균열던전 [고수 Ⅱ] 단계를 완료하세요</v>
      </c>
      <c r="F201" s="42" t="str">
        <f t="shared" si="209"/>
        <v>균열던전 [고수 Ⅱ] 단계를 완료하세요</v>
      </c>
      <c r="G201" s="41" t="s">
        <v>449</v>
      </c>
    </row>
    <row r="202" spans="1:7" x14ac:dyDescent="0.3">
      <c r="A202" s="41" t="b">
        <v>1</v>
      </c>
      <c r="B202" s="42" t="str">
        <f t="shared" si="164"/>
        <v>업적설명 - 균열던전 [고수 Ⅲ] 단계를 완료하세요</v>
      </c>
      <c r="C202" s="41">
        <v>52472</v>
      </c>
      <c r="D202" s="42" t="str">
        <f t="shared" si="198"/>
        <v>균열던전 [고수 Ⅲ] 단계를 완료하세요</v>
      </c>
      <c r="E202" s="42" t="str">
        <f t="shared" ref="E202:F202" si="210">D202</f>
        <v>균열던전 [고수 Ⅲ] 단계를 완료하세요</v>
      </c>
      <c r="F202" s="42" t="str">
        <f t="shared" si="210"/>
        <v>균열던전 [고수 Ⅲ] 단계를 완료하세요</v>
      </c>
      <c r="G202" s="41" t="s">
        <v>450</v>
      </c>
    </row>
    <row r="203" spans="1:7" x14ac:dyDescent="0.3">
      <c r="A203" s="41" t="b">
        <v>1</v>
      </c>
      <c r="B203" s="42" t="str">
        <f t="shared" si="164"/>
        <v>업적설명 - 균열던전 [고수 Ⅳ] 단계를 완료하세요</v>
      </c>
      <c r="C203" s="41">
        <v>52473</v>
      </c>
      <c r="D203" s="42" t="str">
        <f t="shared" si="198"/>
        <v>균열던전 [고수 Ⅳ] 단계를 완료하세요</v>
      </c>
      <c r="E203" s="42" t="str">
        <f t="shared" ref="E203:F203" si="211">D203</f>
        <v>균열던전 [고수 Ⅳ] 단계를 완료하세요</v>
      </c>
      <c r="F203" s="42" t="str">
        <f t="shared" si="211"/>
        <v>균열던전 [고수 Ⅳ] 단계를 완료하세요</v>
      </c>
      <c r="G203" s="41" t="s">
        <v>451</v>
      </c>
    </row>
    <row r="204" spans="1:7" x14ac:dyDescent="0.3">
      <c r="A204" s="41" t="b">
        <v>1</v>
      </c>
      <c r="B204" s="42" t="str">
        <f t="shared" si="164"/>
        <v>업적설명 - 균열던전 [고수 Ⅴ] 단계를 완료하세요</v>
      </c>
      <c r="C204" s="41">
        <v>52474</v>
      </c>
      <c r="D204" s="42" t="str">
        <f t="shared" si="198"/>
        <v>균열던전 [고수 Ⅴ] 단계를 완료하세요</v>
      </c>
      <c r="E204" s="42" t="str">
        <f t="shared" ref="E204:F204" si="212">D204</f>
        <v>균열던전 [고수 Ⅴ] 단계를 완료하세요</v>
      </c>
      <c r="F204" s="42" t="str">
        <f t="shared" si="212"/>
        <v>균열던전 [고수 Ⅴ] 단계를 완료하세요</v>
      </c>
      <c r="G204" s="41" t="s">
        <v>452</v>
      </c>
    </row>
    <row r="205" spans="1:7" x14ac:dyDescent="0.3">
      <c r="A205" s="41" t="b">
        <v>1</v>
      </c>
      <c r="B205" s="42" t="str">
        <f t="shared" si="164"/>
        <v>업적설명 - 균열던전 [달인 Ⅰ] 단계를 완료하세요</v>
      </c>
      <c r="C205" s="41">
        <v>52475</v>
      </c>
      <c r="D205" s="42" t="str">
        <f t="shared" si="198"/>
        <v>균열던전 [달인 Ⅰ] 단계를 완료하세요</v>
      </c>
      <c r="E205" s="42" t="str">
        <f t="shared" ref="E205:F205" si="213">D205</f>
        <v>균열던전 [달인 Ⅰ] 단계를 완료하세요</v>
      </c>
      <c r="F205" s="42" t="str">
        <f t="shared" si="213"/>
        <v>균열던전 [달인 Ⅰ] 단계를 완료하세요</v>
      </c>
      <c r="G205" s="41" t="s">
        <v>453</v>
      </c>
    </row>
    <row r="206" spans="1:7" x14ac:dyDescent="0.3">
      <c r="A206" s="41" t="b">
        <v>1</v>
      </c>
      <c r="B206" s="42" t="str">
        <f t="shared" si="164"/>
        <v>업적설명 - 균열던전 [달인 Ⅱ] 단계를 완료하세요</v>
      </c>
      <c r="C206" s="41">
        <v>52476</v>
      </c>
      <c r="D206" s="42" t="str">
        <f t="shared" si="198"/>
        <v>균열던전 [달인 Ⅱ] 단계를 완료하세요</v>
      </c>
      <c r="E206" s="42" t="str">
        <f t="shared" ref="E206:F206" si="214">D206</f>
        <v>균열던전 [달인 Ⅱ] 단계를 완료하세요</v>
      </c>
      <c r="F206" s="42" t="str">
        <f t="shared" si="214"/>
        <v>균열던전 [달인 Ⅱ] 단계를 완료하세요</v>
      </c>
      <c r="G206" s="41" t="s">
        <v>454</v>
      </c>
    </row>
    <row r="207" spans="1:7" x14ac:dyDescent="0.3">
      <c r="A207" s="41" t="b">
        <v>1</v>
      </c>
      <c r="B207" s="42" t="str">
        <f t="shared" si="164"/>
        <v>업적설명 - 균열던전 [달인 Ⅲ] 단계를 완료하세요</v>
      </c>
      <c r="C207" s="41">
        <v>52477</v>
      </c>
      <c r="D207" s="42" t="str">
        <f t="shared" si="198"/>
        <v>균열던전 [달인 Ⅲ] 단계를 완료하세요</v>
      </c>
      <c r="E207" s="42" t="str">
        <f t="shared" ref="E207:F207" si="215">D207</f>
        <v>균열던전 [달인 Ⅲ] 단계를 완료하세요</v>
      </c>
      <c r="F207" s="42" t="str">
        <f t="shared" si="215"/>
        <v>균열던전 [달인 Ⅲ] 단계를 완료하세요</v>
      </c>
      <c r="G207" s="41" t="s">
        <v>455</v>
      </c>
    </row>
    <row r="208" spans="1:7" x14ac:dyDescent="0.3">
      <c r="A208" s="41" t="b">
        <v>1</v>
      </c>
      <c r="B208" s="42" t="str">
        <f t="shared" si="164"/>
        <v>업적설명 - 균열던전 [달인 Ⅳ] 단계를 완료하세요</v>
      </c>
      <c r="C208" s="41">
        <v>52478</v>
      </c>
      <c r="D208" s="42" t="str">
        <f t="shared" si="198"/>
        <v>균열던전 [달인 Ⅳ] 단계를 완료하세요</v>
      </c>
      <c r="E208" s="42" t="str">
        <f t="shared" ref="E208:F208" si="216">D208</f>
        <v>균열던전 [달인 Ⅳ] 단계를 완료하세요</v>
      </c>
      <c r="F208" s="42" t="str">
        <f t="shared" si="216"/>
        <v>균열던전 [달인 Ⅳ] 단계를 완료하세요</v>
      </c>
      <c r="G208" s="41" t="s">
        <v>456</v>
      </c>
    </row>
    <row r="209" spans="1:7" x14ac:dyDescent="0.3">
      <c r="A209" s="41" t="b">
        <v>1</v>
      </c>
      <c r="B209" s="42" t="str">
        <f t="shared" si="164"/>
        <v>업적설명 - 균열던전 [달인 Ⅴ] 단계를 완료하세요</v>
      </c>
      <c r="C209" s="41">
        <v>52479</v>
      </c>
      <c r="D209" s="42" t="str">
        <f t="shared" si="198"/>
        <v>균열던전 [달인 Ⅴ] 단계를 완료하세요</v>
      </c>
      <c r="E209" s="42" t="str">
        <f t="shared" ref="E209:F209" si="217">D209</f>
        <v>균열던전 [달인 Ⅴ] 단계를 완료하세요</v>
      </c>
      <c r="F209" s="42" t="str">
        <f t="shared" si="217"/>
        <v>균열던전 [달인 Ⅴ] 단계를 완료하세요</v>
      </c>
      <c r="G209" s="41" t="s">
        <v>457</v>
      </c>
    </row>
    <row r="210" spans="1:7" x14ac:dyDescent="0.3">
      <c r="A210" s="41" t="b">
        <v>1</v>
      </c>
      <c r="B210" s="42" t="str">
        <f t="shared" si="164"/>
        <v>업적설명 - 균열던전 [달인 Ⅵ] 단계를 완료하세요</v>
      </c>
      <c r="C210" s="41">
        <v>52480</v>
      </c>
      <c r="D210" s="42" t="str">
        <f t="shared" si="198"/>
        <v>균열던전 [달인 Ⅵ] 단계를 완료하세요</v>
      </c>
      <c r="E210" s="42" t="str">
        <f t="shared" ref="E210:F210" si="218">D210</f>
        <v>균열던전 [달인 Ⅵ] 단계를 완료하세요</v>
      </c>
      <c r="F210" s="42" t="str">
        <f t="shared" si="218"/>
        <v>균열던전 [달인 Ⅵ] 단계를 완료하세요</v>
      </c>
      <c r="G210" s="41" t="s">
        <v>458</v>
      </c>
    </row>
    <row r="211" spans="1:7" x14ac:dyDescent="0.3">
      <c r="A211" s="41" t="b">
        <v>1</v>
      </c>
      <c r="B211" s="42" t="str">
        <f t="shared" si="164"/>
        <v>업적설명 - 균열던전 [달인 Ⅶ] 단계를 완료하세요</v>
      </c>
      <c r="C211" s="41">
        <v>52481</v>
      </c>
      <c r="D211" s="42" t="str">
        <f t="shared" si="198"/>
        <v>균열던전 [달인 Ⅶ] 단계를 완료하세요</v>
      </c>
      <c r="E211" s="42" t="str">
        <f t="shared" ref="E211:F211" si="219">D211</f>
        <v>균열던전 [달인 Ⅶ] 단계를 완료하세요</v>
      </c>
      <c r="F211" s="42" t="str">
        <f t="shared" si="219"/>
        <v>균열던전 [달인 Ⅶ] 단계를 완료하세요</v>
      </c>
      <c r="G211" s="41" t="s">
        <v>459</v>
      </c>
    </row>
    <row r="212" spans="1:7" x14ac:dyDescent="0.3">
      <c r="A212" s="41" t="b">
        <v>1</v>
      </c>
      <c r="B212" s="42" t="str">
        <f t="shared" si="164"/>
        <v>업적설명 - 균열던전 [달인 Ⅷ] 단계를 완료하세요</v>
      </c>
      <c r="C212" s="41">
        <v>52482</v>
      </c>
      <c r="D212" s="42" t="str">
        <f t="shared" si="198"/>
        <v>균열던전 [달인 Ⅷ] 단계를 완료하세요</v>
      </c>
      <c r="E212" s="42" t="str">
        <f t="shared" ref="E212:F212" si="220">D212</f>
        <v>균열던전 [달인 Ⅷ] 단계를 완료하세요</v>
      </c>
      <c r="F212" s="42" t="str">
        <f t="shared" si="220"/>
        <v>균열던전 [달인 Ⅷ] 단계를 완료하세요</v>
      </c>
      <c r="G212" s="41" t="s">
        <v>460</v>
      </c>
    </row>
    <row r="213" spans="1:7" x14ac:dyDescent="0.3">
      <c r="A213" s="41" t="b">
        <v>1</v>
      </c>
      <c r="B213" s="42" t="str">
        <f t="shared" si="164"/>
        <v>업적설명 - 균열던전 [달인 Ⅸ] 단계를 완료하세요</v>
      </c>
      <c r="C213" s="41">
        <v>52483</v>
      </c>
      <c r="D213" s="42" t="str">
        <f t="shared" si="198"/>
        <v>균열던전 [달인 Ⅸ] 단계를 완료하세요</v>
      </c>
      <c r="E213" s="42" t="str">
        <f t="shared" ref="E213:F213" si="221">D213</f>
        <v>균열던전 [달인 Ⅸ] 단계를 완료하세요</v>
      </c>
      <c r="F213" s="42" t="str">
        <f t="shared" si="221"/>
        <v>균열던전 [달인 Ⅸ] 단계를 완료하세요</v>
      </c>
      <c r="G213" s="41" t="s">
        <v>461</v>
      </c>
    </row>
    <row r="214" spans="1:7" x14ac:dyDescent="0.3">
      <c r="A214" s="41" t="b">
        <v>1</v>
      </c>
      <c r="B214" s="42" t="str">
        <f t="shared" si="164"/>
        <v>업적설명 - 균열던전 [달인 Ⅹ] 단계를 완료하세요</v>
      </c>
      <c r="C214" s="41">
        <v>52484</v>
      </c>
      <c r="D214" s="42" t="str">
        <f t="shared" si="198"/>
        <v>균열던전 [달인 Ⅹ] 단계를 완료하세요</v>
      </c>
      <c r="E214" s="42" t="str">
        <f t="shared" ref="E214:F214" si="222">D214</f>
        <v>균열던전 [달인 Ⅹ] 단계를 완료하세요</v>
      </c>
      <c r="F214" s="42" t="str">
        <f t="shared" si="222"/>
        <v>균열던전 [달인 Ⅹ] 단계를 완료하세요</v>
      </c>
      <c r="G214" s="41" t="s">
        <v>462</v>
      </c>
    </row>
    <row r="215" spans="1:7" x14ac:dyDescent="0.3">
      <c r="A215" s="41" t="b">
        <v>1</v>
      </c>
      <c r="B215" s="42" t="str">
        <f t="shared" si="164"/>
        <v>업적설명 - 균열던전 [고행 Ⅰ] 단계를 완료하세요</v>
      </c>
      <c r="C215" s="41">
        <v>52485</v>
      </c>
      <c r="D215" s="42" t="str">
        <f t="shared" si="198"/>
        <v>균열던전 [고행 Ⅰ] 단계를 완료하세요</v>
      </c>
      <c r="E215" s="42" t="str">
        <f t="shared" ref="E215:F215" si="223">D215</f>
        <v>균열던전 [고행 Ⅰ] 단계를 완료하세요</v>
      </c>
      <c r="F215" s="42" t="str">
        <f t="shared" si="223"/>
        <v>균열던전 [고행 Ⅰ] 단계를 완료하세요</v>
      </c>
      <c r="G215" s="41" t="s">
        <v>463</v>
      </c>
    </row>
    <row r="216" spans="1:7" x14ac:dyDescent="0.3">
      <c r="A216" s="41" t="b">
        <v>1</v>
      </c>
      <c r="B216" s="42" t="str">
        <f t="shared" si="164"/>
        <v>업적설명 - 균열던전 [고행 Ⅱ] 단계를 완료하세요</v>
      </c>
      <c r="C216" s="41">
        <v>52486</v>
      </c>
      <c r="D216" s="42" t="str">
        <f t="shared" si="198"/>
        <v>균열던전 [고행 Ⅱ] 단계를 완료하세요</v>
      </c>
      <c r="E216" s="42" t="str">
        <f t="shared" ref="E216:F216" si="224">D216</f>
        <v>균열던전 [고행 Ⅱ] 단계를 완료하세요</v>
      </c>
      <c r="F216" s="42" t="str">
        <f t="shared" si="224"/>
        <v>균열던전 [고행 Ⅱ] 단계를 완료하세요</v>
      </c>
      <c r="G216" s="41" t="s">
        <v>464</v>
      </c>
    </row>
    <row r="217" spans="1:7" x14ac:dyDescent="0.3">
      <c r="A217" s="41" t="b">
        <v>1</v>
      </c>
      <c r="B217" s="42" t="str">
        <f t="shared" si="164"/>
        <v>업적설명 - 균열던전 [고행 Ⅲ] 단계를 완료하세요</v>
      </c>
      <c r="C217" s="41">
        <v>52487</v>
      </c>
      <c r="D217" s="42" t="str">
        <f t="shared" si="198"/>
        <v>균열던전 [고행 Ⅲ] 단계를 완료하세요</v>
      </c>
      <c r="E217" s="42" t="str">
        <f t="shared" ref="E217:F217" si="225">D217</f>
        <v>균열던전 [고행 Ⅲ] 단계를 완료하세요</v>
      </c>
      <c r="F217" s="42" t="str">
        <f t="shared" si="225"/>
        <v>균열던전 [고행 Ⅲ] 단계를 완료하세요</v>
      </c>
      <c r="G217" s="41" t="s">
        <v>465</v>
      </c>
    </row>
    <row r="218" spans="1:7" x14ac:dyDescent="0.3">
      <c r="A218" s="41" t="b">
        <v>1</v>
      </c>
      <c r="B218" s="42" t="str">
        <f t="shared" si="164"/>
        <v>업적설명 - 균열던전 [고행 Ⅳ] 단계를 완료하세요</v>
      </c>
      <c r="C218" s="41">
        <v>52488</v>
      </c>
      <c r="D218" s="42" t="str">
        <f t="shared" si="198"/>
        <v>균열던전 [고행 Ⅳ] 단계를 완료하세요</v>
      </c>
      <c r="E218" s="42" t="str">
        <f t="shared" ref="E218:F218" si="226">D218</f>
        <v>균열던전 [고행 Ⅳ] 단계를 완료하세요</v>
      </c>
      <c r="F218" s="42" t="str">
        <f t="shared" si="226"/>
        <v>균열던전 [고행 Ⅳ] 단계를 완료하세요</v>
      </c>
      <c r="G218" s="41" t="s">
        <v>466</v>
      </c>
    </row>
    <row r="219" spans="1:7" x14ac:dyDescent="0.3">
      <c r="A219" s="41" t="b">
        <v>1</v>
      </c>
      <c r="B219" s="42" t="str">
        <f t="shared" si="164"/>
        <v>업적설명 - 균열던전 [고행 Ⅴ] 단계를 완료하세요</v>
      </c>
      <c r="C219" s="41">
        <v>52489</v>
      </c>
      <c r="D219" s="42" t="str">
        <f t="shared" si="198"/>
        <v>균열던전 [고행 Ⅴ] 단계를 완료하세요</v>
      </c>
      <c r="E219" s="42" t="str">
        <f t="shared" ref="E219:F219" si="227">D219</f>
        <v>균열던전 [고행 Ⅴ] 단계를 완료하세요</v>
      </c>
      <c r="F219" s="42" t="str">
        <f t="shared" si="227"/>
        <v>균열던전 [고행 Ⅴ] 단계를 완료하세요</v>
      </c>
      <c r="G219" s="41" t="s">
        <v>467</v>
      </c>
    </row>
    <row r="220" spans="1:7" x14ac:dyDescent="0.3">
      <c r="A220" s="41" t="b">
        <v>1</v>
      </c>
      <c r="B220" s="42" t="str">
        <f t="shared" si="164"/>
        <v>업적설명 - 균열던전 [고행 Ⅵ] 단계를 완료하세요</v>
      </c>
      <c r="C220" s="41">
        <v>52490</v>
      </c>
      <c r="D220" s="42" t="str">
        <f t="shared" si="198"/>
        <v>균열던전 [고행 Ⅵ] 단계를 완료하세요</v>
      </c>
      <c r="E220" s="42" t="str">
        <f t="shared" ref="E220:F220" si="228">D220</f>
        <v>균열던전 [고행 Ⅵ] 단계를 완료하세요</v>
      </c>
      <c r="F220" s="42" t="str">
        <f t="shared" si="228"/>
        <v>균열던전 [고행 Ⅵ] 단계를 완료하세요</v>
      </c>
      <c r="G220" s="41" t="s">
        <v>468</v>
      </c>
    </row>
    <row r="221" spans="1:7" x14ac:dyDescent="0.3">
      <c r="A221" s="41" t="b">
        <v>1</v>
      </c>
      <c r="B221" s="42" t="str">
        <f t="shared" si="164"/>
        <v>업적설명 - 균열던전 [고행 Ⅶ] 단계를 완료하세요</v>
      </c>
      <c r="C221" s="41">
        <v>52491</v>
      </c>
      <c r="D221" s="42" t="str">
        <f t="shared" si="198"/>
        <v>균열던전 [고행 Ⅶ] 단계를 완료하세요</v>
      </c>
      <c r="E221" s="42" t="str">
        <f t="shared" ref="E221:F221" si="229">D221</f>
        <v>균열던전 [고행 Ⅶ] 단계를 완료하세요</v>
      </c>
      <c r="F221" s="42" t="str">
        <f t="shared" si="229"/>
        <v>균열던전 [고행 Ⅶ] 단계를 완료하세요</v>
      </c>
      <c r="G221" s="41" t="s">
        <v>469</v>
      </c>
    </row>
    <row r="222" spans="1:7" x14ac:dyDescent="0.3">
      <c r="A222" s="41" t="b">
        <v>1</v>
      </c>
      <c r="B222" s="42" t="str">
        <f t="shared" si="164"/>
        <v>업적설명 - 균열던전 [고행 Ⅷ] 단계를 완료하세요</v>
      </c>
      <c r="C222" s="41">
        <v>52492</v>
      </c>
      <c r="D222" s="42" t="str">
        <f t="shared" si="198"/>
        <v>균열던전 [고행 Ⅷ] 단계를 완료하세요</v>
      </c>
      <c r="E222" s="42" t="str">
        <f t="shared" ref="E222:F222" si="230">D222</f>
        <v>균열던전 [고행 Ⅷ] 단계를 완료하세요</v>
      </c>
      <c r="F222" s="42" t="str">
        <f t="shared" si="230"/>
        <v>균열던전 [고행 Ⅷ] 단계를 완료하세요</v>
      </c>
      <c r="G222" s="41" t="s">
        <v>470</v>
      </c>
    </row>
    <row r="223" spans="1:7" x14ac:dyDescent="0.3">
      <c r="A223" s="41" t="b">
        <v>1</v>
      </c>
      <c r="B223" s="42" t="str">
        <f t="shared" si="164"/>
        <v>업적설명 - 균열던전 [고행 Ⅸ] 단계를 완료하세요</v>
      </c>
      <c r="C223" s="41">
        <v>52493</v>
      </c>
      <c r="D223" s="42" t="str">
        <f t="shared" si="198"/>
        <v>균열던전 [고행 Ⅸ] 단계를 완료하세요</v>
      </c>
      <c r="E223" s="42" t="str">
        <f t="shared" ref="E223:F223" si="231">D223</f>
        <v>균열던전 [고행 Ⅸ] 단계를 완료하세요</v>
      </c>
      <c r="F223" s="42" t="str">
        <f t="shared" si="231"/>
        <v>균열던전 [고행 Ⅸ] 단계를 완료하세요</v>
      </c>
      <c r="G223" s="41" t="s">
        <v>471</v>
      </c>
    </row>
    <row r="224" spans="1:7" x14ac:dyDescent="0.3">
      <c r="A224" s="41" t="b">
        <v>1</v>
      </c>
      <c r="B224" s="42" t="str">
        <f t="shared" ref="B224:B287" si="232">"업적설명 - " &amp;D224</f>
        <v>업적설명 - 균열던전 [고행 Ⅹ] 단계를 완료하세요</v>
      </c>
      <c r="C224" s="41">
        <v>52494</v>
      </c>
      <c r="D224" s="42" t="str">
        <f t="shared" si="198"/>
        <v>균열던전 [고행 Ⅹ] 단계를 완료하세요</v>
      </c>
      <c r="E224" s="42" t="str">
        <f t="shared" ref="E224:F224" si="233">D224</f>
        <v>균열던전 [고행 Ⅹ] 단계를 완료하세요</v>
      </c>
      <c r="F224" s="42" t="str">
        <f t="shared" si="233"/>
        <v>균열던전 [고행 Ⅹ] 단계를 완료하세요</v>
      </c>
      <c r="G224" s="41" t="s">
        <v>472</v>
      </c>
    </row>
    <row r="225" spans="1:7" x14ac:dyDescent="0.3">
      <c r="A225" s="41" t="b">
        <v>1</v>
      </c>
      <c r="B225" s="42" t="str">
        <f t="shared" si="232"/>
        <v>업적설명 - 균열던전 [고행 ⅩⅠ] 단계를 완료하세요</v>
      </c>
      <c r="C225" s="41">
        <v>52495</v>
      </c>
      <c r="D225" s="42" t="str">
        <f t="shared" si="198"/>
        <v>균열던전 [고행 ⅩⅠ] 단계를 완료하세요</v>
      </c>
      <c r="E225" s="42" t="str">
        <f t="shared" ref="E225:F225" si="234">D225</f>
        <v>균열던전 [고행 ⅩⅠ] 단계를 완료하세요</v>
      </c>
      <c r="F225" s="42" t="str">
        <f t="shared" si="234"/>
        <v>균열던전 [고행 ⅩⅠ] 단계를 완료하세요</v>
      </c>
      <c r="G225" s="41" t="s">
        <v>473</v>
      </c>
    </row>
    <row r="226" spans="1:7" x14ac:dyDescent="0.3">
      <c r="A226" s="41" t="b">
        <v>1</v>
      </c>
      <c r="B226" s="42" t="str">
        <f t="shared" si="232"/>
        <v>업적설명 - 균열던전 [고행 ⅩⅡ] 단계를 완료하세요</v>
      </c>
      <c r="C226" s="41">
        <v>52496</v>
      </c>
      <c r="D226" s="42" t="str">
        <f t="shared" si="198"/>
        <v>균열던전 [고행 ⅩⅡ] 단계를 완료하세요</v>
      </c>
      <c r="E226" s="42" t="str">
        <f t="shared" ref="E226:F226" si="235">D226</f>
        <v>균열던전 [고행 ⅩⅡ] 단계를 완료하세요</v>
      </c>
      <c r="F226" s="42" t="str">
        <f t="shared" si="235"/>
        <v>균열던전 [고행 ⅩⅡ] 단계를 완료하세요</v>
      </c>
      <c r="G226" s="41" t="s">
        <v>474</v>
      </c>
    </row>
    <row r="227" spans="1:7" x14ac:dyDescent="0.3">
      <c r="A227" s="41" t="b">
        <v>1</v>
      </c>
      <c r="B227" s="42" t="str">
        <f t="shared" si="232"/>
        <v>업적설명 - 균열던전 [고행 ⅩⅢ] 단계를 완료하세요</v>
      </c>
      <c r="C227" s="41">
        <v>52497</v>
      </c>
      <c r="D227" s="42" t="str">
        <f t="shared" si="198"/>
        <v>균열던전 [고행 ⅩⅢ] 단계를 완료하세요</v>
      </c>
      <c r="E227" s="42" t="str">
        <f t="shared" ref="E227:F227" si="236">D227</f>
        <v>균열던전 [고행 ⅩⅢ] 단계를 완료하세요</v>
      </c>
      <c r="F227" s="42" t="str">
        <f t="shared" si="236"/>
        <v>균열던전 [고행 ⅩⅢ] 단계를 완료하세요</v>
      </c>
      <c r="G227" s="41" t="s">
        <v>475</v>
      </c>
    </row>
    <row r="228" spans="1:7" x14ac:dyDescent="0.3">
      <c r="A228" s="41" t="b">
        <v>1</v>
      </c>
      <c r="B228" s="42" t="str">
        <f t="shared" si="232"/>
        <v>업적설명 - 균열던전 [고행 ⅩⅣ] 단계를 완료하세요</v>
      </c>
      <c r="C228" s="41">
        <v>52498</v>
      </c>
      <c r="D228" s="42" t="str">
        <f t="shared" si="198"/>
        <v>균열던전 [고행 ⅩⅣ] 단계를 완료하세요</v>
      </c>
      <c r="E228" s="42" t="str">
        <f t="shared" ref="E228:F228" si="237">D228</f>
        <v>균열던전 [고행 ⅩⅣ] 단계를 완료하세요</v>
      </c>
      <c r="F228" s="42" t="str">
        <f t="shared" si="237"/>
        <v>균열던전 [고행 ⅩⅣ] 단계를 완료하세요</v>
      </c>
      <c r="G228" s="41" t="s">
        <v>476</v>
      </c>
    </row>
    <row r="229" spans="1:7" x14ac:dyDescent="0.3">
      <c r="A229" s="41" t="b">
        <v>1</v>
      </c>
      <c r="B229" s="42" t="str">
        <f t="shared" si="232"/>
        <v>업적설명 - 균열던전 [고행 ⅩⅤ] 단계를 완료하세요</v>
      </c>
      <c r="C229" s="41">
        <v>52499</v>
      </c>
      <c r="D229" s="42" t="str">
        <f t="shared" si="198"/>
        <v>균열던전 [고행 ⅩⅤ] 단계를 완료하세요</v>
      </c>
      <c r="E229" s="42" t="str">
        <f t="shared" ref="E229:F229" si="238">D229</f>
        <v>균열던전 [고행 ⅩⅤ] 단계를 완료하세요</v>
      </c>
      <c r="F229" s="42" t="str">
        <f t="shared" si="238"/>
        <v>균열던전 [고행 ⅩⅤ] 단계를 완료하세요</v>
      </c>
      <c r="G229" s="41" t="s">
        <v>477</v>
      </c>
    </row>
    <row r="230" spans="1:7" x14ac:dyDescent="0.3">
      <c r="A230" s="37" t="b">
        <v>1</v>
      </c>
      <c r="B230" s="38" t="str">
        <f t="shared" si="232"/>
        <v>업적설명 - 결투장에서 1연승을 달성하세요</v>
      </c>
      <c r="C230" s="37">
        <v>52500</v>
      </c>
      <c r="D230" s="38" t="str">
        <f>"결투장에서 " &amp; G230 &amp; "연승을 달성하세요"</f>
        <v>결투장에서 1연승을 달성하세요</v>
      </c>
      <c r="E230" s="38" t="str">
        <f t="shared" ref="E230:F230" si="239">D230</f>
        <v>결투장에서 1연승을 달성하세요</v>
      </c>
      <c r="F230" s="38" t="str">
        <f t="shared" si="239"/>
        <v>결투장에서 1연승을 달성하세요</v>
      </c>
      <c r="G230" s="37">
        <f>Achievement!J205</f>
        <v>1</v>
      </c>
    </row>
    <row r="231" spans="1:7" x14ac:dyDescent="0.3">
      <c r="A231" s="37" t="b">
        <v>1</v>
      </c>
      <c r="B231" s="38" t="str">
        <f t="shared" si="232"/>
        <v>업적설명 - 결투장에서 2연승을 달성하세요</v>
      </c>
      <c r="C231" s="37">
        <f t="shared" ref="C231:C294" si="240">C230+1</f>
        <v>52501</v>
      </c>
      <c r="D231" s="38" t="str">
        <f t="shared" ref="D231:D260" si="241">"결투장에서 " &amp; G231 &amp; "연승을 달성하세요"</f>
        <v>결투장에서 2연승을 달성하세요</v>
      </c>
      <c r="E231" s="38" t="str">
        <f t="shared" ref="E231:F231" si="242">D231</f>
        <v>결투장에서 2연승을 달성하세요</v>
      </c>
      <c r="F231" s="38" t="str">
        <f t="shared" si="242"/>
        <v>결투장에서 2연승을 달성하세요</v>
      </c>
      <c r="G231" s="37">
        <f>Achievement!J206</f>
        <v>2</v>
      </c>
    </row>
    <row r="232" spans="1:7" x14ac:dyDescent="0.3">
      <c r="A232" s="37" t="b">
        <v>1</v>
      </c>
      <c r="B232" s="38" t="str">
        <f t="shared" si="232"/>
        <v>업적설명 - 결투장에서 3연승을 달성하세요</v>
      </c>
      <c r="C232" s="37">
        <f t="shared" si="240"/>
        <v>52502</v>
      </c>
      <c r="D232" s="38" t="str">
        <f t="shared" si="241"/>
        <v>결투장에서 3연승을 달성하세요</v>
      </c>
      <c r="E232" s="38" t="str">
        <f t="shared" ref="E232:F232" si="243">D232</f>
        <v>결투장에서 3연승을 달성하세요</v>
      </c>
      <c r="F232" s="38" t="str">
        <f t="shared" si="243"/>
        <v>결투장에서 3연승을 달성하세요</v>
      </c>
      <c r="G232" s="37">
        <f>Achievement!J207</f>
        <v>3</v>
      </c>
    </row>
    <row r="233" spans="1:7" x14ac:dyDescent="0.3">
      <c r="A233" s="37" t="b">
        <v>1</v>
      </c>
      <c r="B233" s="38" t="str">
        <f t="shared" si="232"/>
        <v>업적설명 - 결투장에서 4연승을 달성하세요</v>
      </c>
      <c r="C233" s="37">
        <f t="shared" si="240"/>
        <v>52503</v>
      </c>
      <c r="D233" s="38" t="str">
        <f t="shared" si="241"/>
        <v>결투장에서 4연승을 달성하세요</v>
      </c>
      <c r="E233" s="38" t="str">
        <f t="shared" ref="E233:F233" si="244">D233</f>
        <v>결투장에서 4연승을 달성하세요</v>
      </c>
      <c r="F233" s="38" t="str">
        <f t="shared" si="244"/>
        <v>결투장에서 4연승을 달성하세요</v>
      </c>
      <c r="G233" s="37">
        <f>Achievement!J208</f>
        <v>4</v>
      </c>
    </row>
    <row r="234" spans="1:7" x14ac:dyDescent="0.3">
      <c r="A234" s="37" t="b">
        <v>1</v>
      </c>
      <c r="B234" s="38" t="str">
        <f t="shared" si="232"/>
        <v>업적설명 - 결투장에서 5연승을 달성하세요</v>
      </c>
      <c r="C234" s="37">
        <f t="shared" si="240"/>
        <v>52504</v>
      </c>
      <c r="D234" s="38" t="str">
        <f t="shared" si="241"/>
        <v>결투장에서 5연승을 달성하세요</v>
      </c>
      <c r="E234" s="38" t="str">
        <f t="shared" ref="E234:F234" si="245">D234</f>
        <v>결투장에서 5연승을 달성하세요</v>
      </c>
      <c r="F234" s="38" t="str">
        <f t="shared" si="245"/>
        <v>결투장에서 5연승을 달성하세요</v>
      </c>
      <c r="G234" s="37">
        <f>Achievement!J209</f>
        <v>5</v>
      </c>
    </row>
    <row r="235" spans="1:7" x14ac:dyDescent="0.3">
      <c r="A235" s="37" t="b">
        <v>1</v>
      </c>
      <c r="B235" s="38" t="str">
        <f t="shared" si="232"/>
        <v>업적설명 - 결투장에서 6연승을 달성하세요</v>
      </c>
      <c r="C235" s="37">
        <f t="shared" si="240"/>
        <v>52505</v>
      </c>
      <c r="D235" s="38" t="str">
        <f t="shared" si="241"/>
        <v>결투장에서 6연승을 달성하세요</v>
      </c>
      <c r="E235" s="38" t="str">
        <f t="shared" ref="E235:F235" si="246">D235</f>
        <v>결투장에서 6연승을 달성하세요</v>
      </c>
      <c r="F235" s="38" t="str">
        <f t="shared" si="246"/>
        <v>결투장에서 6연승을 달성하세요</v>
      </c>
      <c r="G235" s="37">
        <f>Achievement!J210</f>
        <v>6</v>
      </c>
    </row>
    <row r="236" spans="1:7" x14ac:dyDescent="0.3">
      <c r="A236" s="37" t="b">
        <v>1</v>
      </c>
      <c r="B236" s="38" t="str">
        <f t="shared" si="232"/>
        <v>업적설명 - 결투장에서 7연승을 달성하세요</v>
      </c>
      <c r="C236" s="37">
        <f t="shared" si="240"/>
        <v>52506</v>
      </c>
      <c r="D236" s="38" t="str">
        <f t="shared" si="241"/>
        <v>결투장에서 7연승을 달성하세요</v>
      </c>
      <c r="E236" s="38" t="str">
        <f t="shared" ref="E236:F236" si="247">D236</f>
        <v>결투장에서 7연승을 달성하세요</v>
      </c>
      <c r="F236" s="38" t="str">
        <f t="shared" si="247"/>
        <v>결투장에서 7연승을 달성하세요</v>
      </c>
      <c r="G236" s="37">
        <f>Achievement!J211</f>
        <v>7</v>
      </c>
    </row>
    <row r="237" spans="1:7" x14ac:dyDescent="0.3">
      <c r="A237" s="37" t="b">
        <v>1</v>
      </c>
      <c r="B237" s="38" t="str">
        <f t="shared" si="232"/>
        <v>업적설명 - 결투장에서 8연승을 달성하세요</v>
      </c>
      <c r="C237" s="37">
        <f t="shared" si="240"/>
        <v>52507</v>
      </c>
      <c r="D237" s="38" t="str">
        <f t="shared" si="241"/>
        <v>결투장에서 8연승을 달성하세요</v>
      </c>
      <c r="E237" s="38" t="str">
        <f t="shared" ref="E237:F237" si="248">D237</f>
        <v>결투장에서 8연승을 달성하세요</v>
      </c>
      <c r="F237" s="38" t="str">
        <f t="shared" si="248"/>
        <v>결투장에서 8연승을 달성하세요</v>
      </c>
      <c r="G237" s="37">
        <f>Achievement!J212</f>
        <v>8</v>
      </c>
    </row>
    <row r="238" spans="1:7" x14ac:dyDescent="0.3">
      <c r="A238" s="37" t="b">
        <v>1</v>
      </c>
      <c r="B238" s="38" t="str">
        <f t="shared" si="232"/>
        <v>업적설명 - 결투장에서 9연승을 달성하세요</v>
      </c>
      <c r="C238" s="37">
        <f t="shared" si="240"/>
        <v>52508</v>
      </c>
      <c r="D238" s="38" t="str">
        <f t="shared" si="241"/>
        <v>결투장에서 9연승을 달성하세요</v>
      </c>
      <c r="E238" s="38" t="str">
        <f t="shared" ref="E238:F238" si="249">D238</f>
        <v>결투장에서 9연승을 달성하세요</v>
      </c>
      <c r="F238" s="38" t="str">
        <f t="shared" si="249"/>
        <v>결투장에서 9연승을 달성하세요</v>
      </c>
      <c r="G238" s="37">
        <f>Achievement!J213</f>
        <v>9</v>
      </c>
    </row>
    <row r="239" spans="1:7" x14ac:dyDescent="0.3">
      <c r="A239" s="37" t="b">
        <v>1</v>
      </c>
      <c r="B239" s="38" t="str">
        <f t="shared" si="232"/>
        <v>업적설명 - 결투장에서 10연승을 달성하세요</v>
      </c>
      <c r="C239" s="37">
        <f t="shared" si="240"/>
        <v>52509</v>
      </c>
      <c r="D239" s="38" t="str">
        <f t="shared" si="241"/>
        <v>결투장에서 10연승을 달성하세요</v>
      </c>
      <c r="E239" s="38" t="str">
        <f t="shared" ref="E239:F239" si="250">D239</f>
        <v>결투장에서 10연승을 달성하세요</v>
      </c>
      <c r="F239" s="38" t="str">
        <f t="shared" si="250"/>
        <v>결투장에서 10연승을 달성하세요</v>
      </c>
      <c r="G239" s="37">
        <f>Achievement!J214</f>
        <v>10</v>
      </c>
    </row>
    <row r="240" spans="1:7" x14ac:dyDescent="0.3">
      <c r="A240" s="37" t="b">
        <v>1</v>
      </c>
      <c r="B240" s="38" t="str">
        <f t="shared" si="232"/>
        <v>업적설명 - 결투장에서 11연승을 달성하세요</v>
      </c>
      <c r="C240" s="37">
        <f t="shared" si="240"/>
        <v>52510</v>
      </c>
      <c r="D240" s="38" t="str">
        <f t="shared" si="241"/>
        <v>결투장에서 11연승을 달성하세요</v>
      </c>
      <c r="E240" s="38" t="str">
        <f t="shared" ref="E240:F240" si="251">D240</f>
        <v>결투장에서 11연승을 달성하세요</v>
      </c>
      <c r="F240" s="38" t="str">
        <f t="shared" si="251"/>
        <v>결투장에서 11연승을 달성하세요</v>
      </c>
      <c r="G240" s="37">
        <f>Achievement!J215</f>
        <v>11</v>
      </c>
    </row>
    <row r="241" spans="1:7" x14ac:dyDescent="0.3">
      <c r="A241" s="37" t="b">
        <v>1</v>
      </c>
      <c r="B241" s="38" t="str">
        <f t="shared" si="232"/>
        <v>업적설명 - 결투장에서 12연승을 달성하세요</v>
      </c>
      <c r="C241" s="37">
        <f t="shared" si="240"/>
        <v>52511</v>
      </c>
      <c r="D241" s="38" t="str">
        <f t="shared" si="241"/>
        <v>결투장에서 12연승을 달성하세요</v>
      </c>
      <c r="E241" s="38" t="str">
        <f t="shared" ref="E241:F241" si="252">D241</f>
        <v>결투장에서 12연승을 달성하세요</v>
      </c>
      <c r="F241" s="38" t="str">
        <f t="shared" si="252"/>
        <v>결투장에서 12연승을 달성하세요</v>
      </c>
      <c r="G241" s="37">
        <f>Achievement!J216</f>
        <v>12</v>
      </c>
    </row>
    <row r="242" spans="1:7" x14ac:dyDescent="0.3">
      <c r="A242" s="37" t="b">
        <v>1</v>
      </c>
      <c r="B242" s="38" t="str">
        <f t="shared" si="232"/>
        <v>업적설명 - 결투장에서 13연승을 달성하세요</v>
      </c>
      <c r="C242" s="37">
        <f t="shared" si="240"/>
        <v>52512</v>
      </c>
      <c r="D242" s="38" t="str">
        <f t="shared" si="241"/>
        <v>결투장에서 13연승을 달성하세요</v>
      </c>
      <c r="E242" s="38" t="str">
        <f t="shared" ref="E242:F242" si="253">D242</f>
        <v>결투장에서 13연승을 달성하세요</v>
      </c>
      <c r="F242" s="38" t="str">
        <f t="shared" si="253"/>
        <v>결투장에서 13연승을 달성하세요</v>
      </c>
      <c r="G242" s="37">
        <f>Achievement!J217</f>
        <v>13</v>
      </c>
    </row>
    <row r="243" spans="1:7" x14ac:dyDescent="0.3">
      <c r="A243" s="37" t="b">
        <v>1</v>
      </c>
      <c r="B243" s="38" t="str">
        <f t="shared" si="232"/>
        <v>업적설명 - 결투장에서 14연승을 달성하세요</v>
      </c>
      <c r="C243" s="37">
        <f t="shared" si="240"/>
        <v>52513</v>
      </c>
      <c r="D243" s="38" t="str">
        <f t="shared" si="241"/>
        <v>결투장에서 14연승을 달성하세요</v>
      </c>
      <c r="E243" s="38" t="str">
        <f t="shared" ref="E243:F243" si="254">D243</f>
        <v>결투장에서 14연승을 달성하세요</v>
      </c>
      <c r="F243" s="38" t="str">
        <f t="shared" si="254"/>
        <v>결투장에서 14연승을 달성하세요</v>
      </c>
      <c r="G243" s="37">
        <f>Achievement!J218</f>
        <v>14</v>
      </c>
    </row>
    <row r="244" spans="1:7" x14ac:dyDescent="0.3">
      <c r="A244" s="37" t="b">
        <v>1</v>
      </c>
      <c r="B244" s="38" t="str">
        <f t="shared" si="232"/>
        <v>업적설명 - 결투장에서 15연승을 달성하세요</v>
      </c>
      <c r="C244" s="37">
        <f t="shared" si="240"/>
        <v>52514</v>
      </c>
      <c r="D244" s="38" t="str">
        <f t="shared" si="241"/>
        <v>결투장에서 15연승을 달성하세요</v>
      </c>
      <c r="E244" s="38" t="str">
        <f t="shared" ref="E244:F244" si="255">D244</f>
        <v>결투장에서 15연승을 달성하세요</v>
      </c>
      <c r="F244" s="38" t="str">
        <f t="shared" si="255"/>
        <v>결투장에서 15연승을 달성하세요</v>
      </c>
      <c r="G244" s="37">
        <f>Achievement!J219</f>
        <v>15</v>
      </c>
    </row>
    <row r="245" spans="1:7" x14ac:dyDescent="0.3">
      <c r="A245" s="37" t="b">
        <v>1</v>
      </c>
      <c r="B245" s="38" t="str">
        <f t="shared" si="232"/>
        <v>업적설명 - 결투장에서 16연승을 달성하세요</v>
      </c>
      <c r="C245" s="37">
        <f t="shared" si="240"/>
        <v>52515</v>
      </c>
      <c r="D245" s="38" t="str">
        <f t="shared" si="241"/>
        <v>결투장에서 16연승을 달성하세요</v>
      </c>
      <c r="E245" s="38" t="str">
        <f t="shared" ref="E245:F245" si="256">D245</f>
        <v>결투장에서 16연승을 달성하세요</v>
      </c>
      <c r="F245" s="38" t="str">
        <f t="shared" si="256"/>
        <v>결투장에서 16연승을 달성하세요</v>
      </c>
      <c r="G245" s="37">
        <f>Achievement!J220</f>
        <v>16</v>
      </c>
    </row>
    <row r="246" spans="1:7" x14ac:dyDescent="0.3">
      <c r="A246" s="37" t="b">
        <v>1</v>
      </c>
      <c r="B246" s="38" t="str">
        <f t="shared" si="232"/>
        <v>업적설명 - 결투장에서 17연승을 달성하세요</v>
      </c>
      <c r="C246" s="37">
        <f t="shared" si="240"/>
        <v>52516</v>
      </c>
      <c r="D246" s="38" t="str">
        <f t="shared" si="241"/>
        <v>결투장에서 17연승을 달성하세요</v>
      </c>
      <c r="E246" s="38" t="str">
        <f t="shared" ref="E246:F246" si="257">D246</f>
        <v>결투장에서 17연승을 달성하세요</v>
      </c>
      <c r="F246" s="38" t="str">
        <f t="shared" si="257"/>
        <v>결투장에서 17연승을 달성하세요</v>
      </c>
      <c r="G246" s="37">
        <f>Achievement!J221</f>
        <v>17</v>
      </c>
    </row>
    <row r="247" spans="1:7" x14ac:dyDescent="0.3">
      <c r="A247" s="37" t="b">
        <v>1</v>
      </c>
      <c r="B247" s="38" t="str">
        <f t="shared" si="232"/>
        <v>업적설명 - 결투장에서 18연승을 달성하세요</v>
      </c>
      <c r="C247" s="37">
        <f t="shared" si="240"/>
        <v>52517</v>
      </c>
      <c r="D247" s="38" t="str">
        <f t="shared" si="241"/>
        <v>결투장에서 18연승을 달성하세요</v>
      </c>
      <c r="E247" s="38" t="str">
        <f t="shared" ref="E247:F247" si="258">D247</f>
        <v>결투장에서 18연승을 달성하세요</v>
      </c>
      <c r="F247" s="38" t="str">
        <f t="shared" si="258"/>
        <v>결투장에서 18연승을 달성하세요</v>
      </c>
      <c r="G247" s="37">
        <f>Achievement!J222</f>
        <v>18</v>
      </c>
    </row>
    <row r="248" spans="1:7" x14ac:dyDescent="0.3">
      <c r="A248" s="37" t="b">
        <v>1</v>
      </c>
      <c r="B248" s="38" t="str">
        <f t="shared" si="232"/>
        <v>업적설명 - 결투장에서 19연승을 달성하세요</v>
      </c>
      <c r="C248" s="37">
        <f t="shared" si="240"/>
        <v>52518</v>
      </c>
      <c r="D248" s="38" t="str">
        <f t="shared" si="241"/>
        <v>결투장에서 19연승을 달성하세요</v>
      </c>
      <c r="E248" s="38" t="str">
        <f t="shared" ref="E248:F248" si="259">D248</f>
        <v>결투장에서 19연승을 달성하세요</v>
      </c>
      <c r="F248" s="38" t="str">
        <f t="shared" si="259"/>
        <v>결투장에서 19연승을 달성하세요</v>
      </c>
      <c r="G248" s="37">
        <f>Achievement!J223</f>
        <v>19</v>
      </c>
    </row>
    <row r="249" spans="1:7" x14ac:dyDescent="0.3">
      <c r="A249" s="37" t="b">
        <v>1</v>
      </c>
      <c r="B249" s="38" t="str">
        <f t="shared" si="232"/>
        <v>업적설명 - 결투장에서 20연승을 달성하세요</v>
      </c>
      <c r="C249" s="37">
        <f t="shared" si="240"/>
        <v>52519</v>
      </c>
      <c r="D249" s="38" t="str">
        <f t="shared" si="241"/>
        <v>결투장에서 20연승을 달성하세요</v>
      </c>
      <c r="E249" s="38" t="str">
        <f t="shared" ref="E249:F249" si="260">D249</f>
        <v>결투장에서 20연승을 달성하세요</v>
      </c>
      <c r="F249" s="38" t="str">
        <f t="shared" si="260"/>
        <v>결투장에서 20연승을 달성하세요</v>
      </c>
      <c r="G249" s="37">
        <f>Achievement!J224</f>
        <v>20</v>
      </c>
    </row>
    <row r="250" spans="1:7" x14ac:dyDescent="0.3">
      <c r="A250" s="37" t="b">
        <v>1</v>
      </c>
      <c r="B250" s="38" t="str">
        <f t="shared" si="232"/>
        <v>업적설명 - 결투장에서 25연승을 달성하세요</v>
      </c>
      <c r="C250" s="37">
        <f t="shared" si="240"/>
        <v>52520</v>
      </c>
      <c r="D250" s="38" t="str">
        <f t="shared" si="241"/>
        <v>결투장에서 25연승을 달성하세요</v>
      </c>
      <c r="E250" s="38" t="str">
        <f t="shared" ref="E250:F250" si="261">D250</f>
        <v>결투장에서 25연승을 달성하세요</v>
      </c>
      <c r="F250" s="38" t="str">
        <f t="shared" si="261"/>
        <v>결투장에서 25연승을 달성하세요</v>
      </c>
      <c r="G250" s="37">
        <f>Achievement!J225</f>
        <v>25</v>
      </c>
    </row>
    <row r="251" spans="1:7" x14ac:dyDescent="0.3">
      <c r="A251" s="37" t="b">
        <v>1</v>
      </c>
      <c r="B251" s="38" t="str">
        <f t="shared" si="232"/>
        <v>업적설명 - 결투장에서 30연승을 달성하세요</v>
      </c>
      <c r="C251" s="37">
        <f t="shared" si="240"/>
        <v>52521</v>
      </c>
      <c r="D251" s="38" t="str">
        <f t="shared" si="241"/>
        <v>결투장에서 30연승을 달성하세요</v>
      </c>
      <c r="E251" s="38" t="str">
        <f t="shared" ref="E251:F251" si="262">D251</f>
        <v>결투장에서 30연승을 달성하세요</v>
      </c>
      <c r="F251" s="38" t="str">
        <f t="shared" si="262"/>
        <v>결투장에서 30연승을 달성하세요</v>
      </c>
      <c r="G251" s="37">
        <f>Achievement!J226</f>
        <v>30</v>
      </c>
    </row>
    <row r="252" spans="1:7" x14ac:dyDescent="0.3">
      <c r="A252" s="37" t="b">
        <v>1</v>
      </c>
      <c r="B252" s="38" t="str">
        <f t="shared" si="232"/>
        <v>업적설명 - 결투장에서 35연승을 달성하세요</v>
      </c>
      <c r="C252" s="37">
        <f t="shared" si="240"/>
        <v>52522</v>
      </c>
      <c r="D252" s="38" t="str">
        <f t="shared" si="241"/>
        <v>결투장에서 35연승을 달성하세요</v>
      </c>
      <c r="E252" s="38" t="str">
        <f t="shared" ref="E252:F252" si="263">D252</f>
        <v>결투장에서 35연승을 달성하세요</v>
      </c>
      <c r="F252" s="38" t="str">
        <f t="shared" si="263"/>
        <v>결투장에서 35연승을 달성하세요</v>
      </c>
      <c r="G252" s="37">
        <f>Achievement!J227</f>
        <v>35</v>
      </c>
    </row>
    <row r="253" spans="1:7" x14ac:dyDescent="0.3">
      <c r="A253" s="37" t="b">
        <v>1</v>
      </c>
      <c r="B253" s="38" t="str">
        <f t="shared" si="232"/>
        <v>업적설명 - 결투장에서 40연승을 달성하세요</v>
      </c>
      <c r="C253" s="37">
        <f t="shared" si="240"/>
        <v>52523</v>
      </c>
      <c r="D253" s="38" t="str">
        <f t="shared" si="241"/>
        <v>결투장에서 40연승을 달성하세요</v>
      </c>
      <c r="E253" s="38" t="str">
        <f t="shared" ref="E253:F253" si="264">D253</f>
        <v>결투장에서 40연승을 달성하세요</v>
      </c>
      <c r="F253" s="38" t="str">
        <f t="shared" si="264"/>
        <v>결투장에서 40연승을 달성하세요</v>
      </c>
      <c r="G253" s="37">
        <f>Achievement!J228</f>
        <v>40</v>
      </c>
    </row>
    <row r="254" spans="1:7" x14ac:dyDescent="0.3">
      <c r="A254" s="37" t="b">
        <v>1</v>
      </c>
      <c r="B254" s="38" t="str">
        <f t="shared" si="232"/>
        <v>업적설명 - 결투장에서 45연승을 달성하세요</v>
      </c>
      <c r="C254" s="37">
        <f t="shared" si="240"/>
        <v>52524</v>
      </c>
      <c r="D254" s="38" t="str">
        <f t="shared" si="241"/>
        <v>결투장에서 45연승을 달성하세요</v>
      </c>
      <c r="E254" s="38" t="str">
        <f t="shared" ref="E254:F254" si="265">D254</f>
        <v>결투장에서 45연승을 달성하세요</v>
      </c>
      <c r="F254" s="38" t="str">
        <f t="shared" si="265"/>
        <v>결투장에서 45연승을 달성하세요</v>
      </c>
      <c r="G254" s="37">
        <f>Achievement!J229</f>
        <v>45</v>
      </c>
    </row>
    <row r="255" spans="1:7" x14ac:dyDescent="0.3">
      <c r="A255" s="37" t="b">
        <v>1</v>
      </c>
      <c r="B255" s="38" t="str">
        <f t="shared" si="232"/>
        <v>업적설명 - 결투장에서 50연승을 달성하세요</v>
      </c>
      <c r="C255" s="37">
        <f t="shared" si="240"/>
        <v>52525</v>
      </c>
      <c r="D255" s="38" t="str">
        <f t="shared" si="241"/>
        <v>결투장에서 50연승을 달성하세요</v>
      </c>
      <c r="E255" s="38" t="str">
        <f t="shared" ref="E255:F255" si="266">D255</f>
        <v>결투장에서 50연승을 달성하세요</v>
      </c>
      <c r="F255" s="38" t="str">
        <f t="shared" si="266"/>
        <v>결투장에서 50연승을 달성하세요</v>
      </c>
      <c r="G255" s="37">
        <f>Achievement!J230</f>
        <v>50</v>
      </c>
    </row>
    <row r="256" spans="1:7" x14ac:dyDescent="0.3">
      <c r="A256" s="37" t="b">
        <v>1</v>
      </c>
      <c r="B256" s="38" t="str">
        <f t="shared" si="232"/>
        <v>업적설명 - 결투장에서 60연승을 달성하세요</v>
      </c>
      <c r="C256" s="37">
        <f t="shared" si="240"/>
        <v>52526</v>
      </c>
      <c r="D256" s="38" t="str">
        <f t="shared" si="241"/>
        <v>결투장에서 60연승을 달성하세요</v>
      </c>
      <c r="E256" s="38" t="str">
        <f t="shared" ref="E256:F256" si="267">D256</f>
        <v>결투장에서 60연승을 달성하세요</v>
      </c>
      <c r="F256" s="38" t="str">
        <f t="shared" si="267"/>
        <v>결투장에서 60연승을 달성하세요</v>
      </c>
      <c r="G256" s="37">
        <f>Achievement!J231</f>
        <v>60</v>
      </c>
    </row>
    <row r="257" spans="1:7" x14ac:dyDescent="0.3">
      <c r="A257" s="37" t="b">
        <v>1</v>
      </c>
      <c r="B257" s="38" t="str">
        <f t="shared" si="232"/>
        <v>업적설명 - 결투장에서 70연승을 달성하세요</v>
      </c>
      <c r="C257" s="37">
        <f t="shared" si="240"/>
        <v>52527</v>
      </c>
      <c r="D257" s="38" t="str">
        <f t="shared" si="241"/>
        <v>결투장에서 70연승을 달성하세요</v>
      </c>
      <c r="E257" s="38" t="str">
        <f t="shared" ref="E257:F257" si="268">D257</f>
        <v>결투장에서 70연승을 달성하세요</v>
      </c>
      <c r="F257" s="38" t="str">
        <f t="shared" si="268"/>
        <v>결투장에서 70연승을 달성하세요</v>
      </c>
      <c r="G257" s="37">
        <f>Achievement!J232</f>
        <v>70</v>
      </c>
    </row>
    <row r="258" spans="1:7" x14ac:dyDescent="0.3">
      <c r="A258" s="37" t="b">
        <v>1</v>
      </c>
      <c r="B258" s="38" t="str">
        <f t="shared" si="232"/>
        <v>업적설명 - 결투장에서 80연승을 달성하세요</v>
      </c>
      <c r="C258" s="37">
        <f t="shared" si="240"/>
        <v>52528</v>
      </c>
      <c r="D258" s="38" t="str">
        <f t="shared" si="241"/>
        <v>결투장에서 80연승을 달성하세요</v>
      </c>
      <c r="E258" s="38" t="str">
        <f t="shared" ref="E258:F258" si="269">D258</f>
        <v>결투장에서 80연승을 달성하세요</v>
      </c>
      <c r="F258" s="38" t="str">
        <f t="shared" si="269"/>
        <v>결투장에서 80연승을 달성하세요</v>
      </c>
      <c r="G258" s="37">
        <f>Achievement!J233</f>
        <v>80</v>
      </c>
    </row>
    <row r="259" spans="1:7" x14ac:dyDescent="0.3">
      <c r="A259" s="37" t="b">
        <v>1</v>
      </c>
      <c r="B259" s="38" t="str">
        <f t="shared" si="232"/>
        <v>업적설명 - 결투장에서 90연승을 달성하세요</v>
      </c>
      <c r="C259" s="37">
        <f t="shared" si="240"/>
        <v>52529</v>
      </c>
      <c r="D259" s="38" t="str">
        <f t="shared" si="241"/>
        <v>결투장에서 90연승을 달성하세요</v>
      </c>
      <c r="E259" s="38" t="str">
        <f t="shared" ref="E259:F259" si="270">D259</f>
        <v>결투장에서 90연승을 달성하세요</v>
      </c>
      <c r="F259" s="38" t="str">
        <f t="shared" si="270"/>
        <v>결투장에서 90연승을 달성하세요</v>
      </c>
      <c r="G259" s="37">
        <f>Achievement!J234</f>
        <v>90</v>
      </c>
    </row>
    <row r="260" spans="1:7" x14ac:dyDescent="0.3">
      <c r="A260" s="37" t="b">
        <v>1</v>
      </c>
      <c r="B260" s="38" t="str">
        <f t="shared" si="232"/>
        <v>업적설명 - 결투장에서 100연승을 달성하세요</v>
      </c>
      <c r="C260" s="37">
        <f t="shared" si="240"/>
        <v>52530</v>
      </c>
      <c r="D260" s="38" t="str">
        <f t="shared" si="241"/>
        <v>결투장에서 100연승을 달성하세요</v>
      </c>
      <c r="E260" s="38" t="str">
        <f t="shared" ref="E260:F260" si="271">D260</f>
        <v>결투장에서 100연승을 달성하세요</v>
      </c>
      <c r="F260" s="38" t="str">
        <f t="shared" si="271"/>
        <v>결투장에서 100연승을 달성하세요</v>
      </c>
      <c r="G260" s="37">
        <f>Achievement!J235</f>
        <v>100</v>
      </c>
    </row>
    <row r="261" spans="1:7" x14ac:dyDescent="0.3">
      <c r="A261" s="41" t="b">
        <v>1</v>
      </c>
      <c r="B261" s="42" t="str">
        <f t="shared" si="232"/>
        <v>업적설명 - 챔피언 [루키] 리그로 승급하세요</v>
      </c>
      <c r="C261" s="41">
        <f t="shared" si="240"/>
        <v>52531</v>
      </c>
      <c r="D261" s="42" t="str">
        <f>"챔피언 ["&amp; G261&amp;"] 리그로 승급하세요"</f>
        <v>챔피언 [루키] 리그로 승급하세요</v>
      </c>
      <c r="E261" s="42" t="str">
        <f t="shared" ref="E261:F261" si="272">D261</f>
        <v>챔피언 [루키] 리그로 승급하세요</v>
      </c>
      <c r="F261" s="42" t="str">
        <f t="shared" si="272"/>
        <v>챔피언 [루키] 리그로 승급하세요</v>
      </c>
      <c r="G261" s="41" t="s">
        <v>478</v>
      </c>
    </row>
    <row r="262" spans="1:7" x14ac:dyDescent="0.3">
      <c r="A262" s="41" t="b">
        <v>1</v>
      </c>
      <c r="B262" s="42" t="str">
        <f t="shared" si="232"/>
        <v>업적설명 - 챔피언 [챌린저] 리그로 승급하세요</v>
      </c>
      <c r="C262" s="41">
        <f t="shared" si="240"/>
        <v>52532</v>
      </c>
      <c r="D262" s="42" t="str">
        <f t="shared" ref="D262:D266" si="273">"챔피언 ["&amp; G262&amp;"] 리그로 승급하세요"</f>
        <v>챔피언 [챌린저] 리그로 승급하세요</v>
      </c>
      <c r="E262" s="42" t="str">
        <f t="shared" ref="E262:F262" si="274">D262</f>
        <v>챔피언 [챌린저] 리그로 승급하세요</v>
      </c>
      <c r="F262" s="42" t="str">
        <f t="shared" si="274"/>
        <v>챔피언 [챌린저] 리그로 승급하세요</v>
      </c>
      <c r="G262" s="41" t="s">
        <v>479</v>
      </c>
    </row>
    <row r="263" spans="1:7" x14ac:dyDescent="0.3">
      <c r="A263" s="41" t="b">
        <v>1</v>
      </c>
      <c r="B263" s="42" t="str">
        <f t="shared" si="232"/>
        <v>업적설명 - 챔피언 [프리미어] 리그로 승급하세요</v>
      </c>
      <c r="C263" s="41">
        <f t="shared" si="240"/>
        <v>52533</v>
      </c>
      <c r="D263" s="42" t="str">
        <f t="shared" si="273"/>
        <v>챔피언 [프리미어] 리그로 승급하세요</v>
      </c>
      <c r="E263" s="42" t="str">
        <f t="shared" ref="E263:F263" si="275">D263</f>
        <v>챔피언 [프리미어] 리그로 승급하세요</v>
      </c>
      <c r="F263" s="42" t="str">
        <f t="shared" si="275"/>
        <v>챔피언 [프리미어] 리그로 승급하세요</v>
      </c>
      <c r="G263" s="41" t="s">
        <v>480</v>
      </c>
    </row>
    <row r="264" spans="1:7" x14ac:dyDescent="0.3">
      <c r="A264" s="41" t="b">
        <v>1</v>
      </c>
      <c r="B264" s="42" t="str">
        <f t="shared" si="232"/>
        <v>업적설명 - 챔피언 [마스터] 리그로 승급하세요</v>
      </c>
      <c r="C264" s="41">
        <f t="shared" si="240"/>
        <v>52534</v>
      </c>
      <c r="D264" s="42" t="str">
        <f t="shared" si="273"/>
        <v>챔피언 [마스터] 리그로 승급하세요</v>
      </c>
      <c r="E264" s="42" t="str">
        <f t="shared" ref="E264:F264" si="276">D264</f>
        <v>챔피언 [마스터] 리그로 승급하세요</v>
      </c>
      <c r="F264" s="42" t="str">
        <f t="shared" si="276"/>
        <v>챔피언 [마스터] 리그로 승급하세요</v>
      </c>
      <c r="G264" s="41" t="s">
        <v>481</v>
      </c>
    </row>
    <row r="265" spans="1:7" x14ac:dyDescent="0.3">
      <c r="A265" s="41" t="b">
        <v>1</v>
      </c>
      <c r="B265" s="42" t="str">
        <f t="shared" si="232"/>
        <v>업적설명 - 챔피언 [레전드] 리그로 승급하세요</v>
      </c>
      <c r="C265" s="41">
        <f t="shared" si="240"/>
        <v>52535</v>
      </c>
      <c r="D265" s="42" t="str">
        <f t="shared" si="273"/>
        <v>챔피언 [레전드] 리그로 승급하세요</v>
      </c>
      <c r="E265" s="42" t="str">
        <f t="shared" ref="E265:F265" si="277">D265</f>
        <v>챔피언 [레전드] 리그로 승급하세요</v>
      </c>
      <c r="F265" s="42" t="str">
        <f t="shared" si="277"/>
        <v>챔피언 [레전드] 리그로 승급하세요</v>
      </c>
      <c r="G265" s="41" t="s">
        <v>482</v>
      </c>
    </row>
    <row r="266" spans="1:7" x14ac:dyDescent="0.3">
      <c r="A266" s="41" t="b">
        <v>1</v>
      </c>
      <c r="B266" s="42" t="str">
        <f t="shared" si="232"/>
        <v>업적설명 - 챔피언 [챔피언] 리그로 승급하세요</v>
      </c>
      <c r="C266" s="41">
        <f t="shared" si="240"/>
        <v>52536</v>
      </c>
      <c r="D266" s="42" t="str">
        <f t="shared" si="273"/>
        <v>챔피언 [챔피언] 리그로 승급하세요</v>
      </c>
      <c r="E266" s="42" t="str">
        <f t="shared" ref="E266:F266" si="278">D266</f>
        <v>챔피언 [챔피언] 리그로 승급하세요</v>
      </c>
      <c r="F266" s="42" t="str">
        <f t="shared" si="278"/>
        <v>챔피언 [챔피언] 리그로 승급하세요</v>
      </c>
      <c r="G266" s="41" t="s">
        <v>483</v>
      </c>
    </row>
    <row r="267" spans="1:7" x14ac:dyDescent="0.3">
      <c r="A267" s="37" t="b">
        <v>1</v>
      </c>
      <c r="B267" s="38" t="str">
        <f t="shared" si="232"/>
        <v>업적설명 - 길드전을 1회 참가하세요</v>
      </c>
      <c r="C267" s="37">
        <f t="shared" si="240"/>
        <v>52537</v>
      </c>
      <c r="D267" s="38" t="str">
        <f>"길드전을 " &amp; G267 &amp; "회 참가하세요"</f>
        <v>길드전을 1회 참가하세요</v>
      </c>
      <c r="E267" s="38" t="str">
        <f t="shared" ref="E267:F267" si="279">D267</f>
        <v>길드전을 1회 참가하세요</v>
      </c>
      <c r="F267" s="38" t="str">
        <f t="shared" si="279"/>
        <v>길드전을 1회 참가하세요</v>
      </c>
      <c r="G267" s="37">
        <f>Achievement!J242</f>
        <v>1</v>
      </c>
    </row>
    <row r="268" spans="1:7" x14ac:dyDescent="0.3">
      <c r="A268" s="37" t="b">
        <v>1</v>
      </c>
      <c r="B268" s="38" t="str">
        <f t="shared" si="232"/>
        <v>업적설명 - 길드전을 10회 참가하세요</v>
      </c>
      <c r="C268" s="37">
        <f t="shared" si="240"/>
        <v>52538</v>
      </c>
      <c r="D268" s="38" t="str">
        <f t="shared" ref="D268:D280" si="280">"길드전을 " &amp; G268 &amp; "회 참가하세요"</f>
        <v>길드전을 10회 참가하세요</v>
      </c>
      <c r="E268" s="38" t="str">
        <f t="shared" ref="E268:F268" si="281">D268</f>
        <v>길드전을 10회 참가하세요</v>
      </c>
      <c r="F268" s="38" t="str">
        <f t="shared" si="281"/>
        <v>길드전을 10회 참가하세요</v>
      </c>
      <c r="G268" s="37">
        <f>Achievement!J243</f>
        <v>10</v>
      </c>
    </row>
    <row r="269" spans="1:7" x14ac:dyDescent="0.3">
      <c r="A269" s="37" t="b">
        <v>1</v>
      </c>
      <c r="B269" s="38" t="str">
        <f t="shared" si="232"/>
        <v>업적설명 - 길드전을 20회 참가하세요</v>
      </c>
      <c r="C269" s="37">
        <f t="shared" si="240"/>
        <v>52539</v>
      </c>
      <c r="D269" s="38" t="str">
        <f t="shared" si="280"/>
        <v>길드전을 20회 참가하세요</v>
      </c>
      <c r="E269" s="38" t="str">
        <f t="shared" ref="E269:F269" si="282">D269</f>
        <v>길드전을 20회 참가하세요</v>
      </c>
      <c r="F269" s="38" t="str">
        <f t="shared" si="282"/>
        <v>길드전을 20회 참가하세요</v>
      </c>
      <c r="G269" s="37">
        <f>Achievement!J244</f>
        <v>20</v>
      </c>
    </row>
    <row r="270" spans="1:7" x14ac:dyDescent="0.3">
      <c r="A270" s="37" t="b">
        <v>1</v>
      </c>
      <c r="B270" s="38" t="str">
        <f t="shared" si="232"/>
        <v>업적설명 - 길드전을 30회 참가하세요</v>
      </c>
      <c r="C270" s="37">
        <f t="shared" si="240"/>
        <v>52540</v>
      </c>
      <c r="D270" s="38" t="str">
        <f t="shared" si="280"/>
        <v>길드전을 30회 참가하세요</v>
      </c>
      <c r="E270" s="38" t="str">
        <f t="shared" ref="E270:F270" si="283">D270</f>
        <v>길드전을 30회 참가하세요</v>
      </c>
      <c r="F270" s="38" t="str">
        <f t="shared" si="283"/>
        <v>길드전을 30회 참가하세요</v>
      </c>
      <c r="G270" s="37">
        <f>Achievement!J245</f>
        <v>30</v>
      </c>
    </row>
    <row r="271" spans="1:7" x14ac:dyDescent="0.3">
      <c r="A271" s="37" t="b">
        <v>1</v>
      </c>
      <c r="B271" s="38" t="str">
        <f t="shared" si="232"/>
        <v>업적설명 - 길드전을 50회 참가하세요</v>
      </c>
      <c r="C271" s="37">
        <f t="shared" si="240"/>
        <v>52541</v>
      </c>
      <c r="D271" s="38" t="str">
        <f t="shared" si="280"/>
        <v>길드전을 50회 참가하세요</v>
      </c>
      <c r="E271" s="38" t="str">
        <f t="shared" ref="E271:F271" si="284">D271</f>
        <v>길드전을 50회 참가하세요</v>
      </c>
      <c r="F271" s="38" t="str">
        <f t="shared" si="284"/>
        <v>길드전을 50회 참가하세요</v>
      </c>
      <c r="G271" s="37">
        <f>Achievement!J246</f>
        <v>50</v>
      </c>
    </row>
    <row r="272" spans="1:7" x14ac:dyDescent="0.3">
      <c r="A272" s="37" t="b">
        <v>1</v>
      </c>
      <c r="B272" s="38" t="str">
        <f t="shared" si="232"/>
        <v>업적설명 - 길드전을 100회 참가하세요</v>
      </c>
      <c r="C272" s="37">
        <f t="shared" si="240"/>
        <v>52542</v>
      </c>
      <c r="D272" s="38" t="str">
        <f t="shared" si="280"/>
        <v>길드전을 100회 참가하세요</v>
      </c>
      <c r="E272" s="38" t="str">
        <f t="shared" ref="E272:F272" si="285">D272</f>
        <v>길드전을 100회 참가하세요</v>
      </c>
      <c r="F272" s="38" t="str">
        <f t="shared" si="285"/>
        <v>길드전을 100회 참가하세요</v>
      </c>
      <c r="G272" s="37">
        <f>Achievement!J247</f>
        <v>100</v>
      </c>
    </row>
    <row r="273" spans="1:7" x14ac:dyDescent="0.3">
      <c r="A273" s="37" t="b">
        <v>1</v>
      </c>
      <c r="B273" s="38" t="str">
        <f t="shared" si="232"/>
        <v>업적설명 - 길드전을 150회 참가하세요</v>
      </c>
      <c r="C273" s="37">
        <f t="shared" si="240"/>
        <v>52543</v>
      </c>
      <c r="D273" s="38" t="str">
        <f t="shared" si="280"/>
        <v>길드전을 150회 참가하세요</v>
      </c>
      <c r="E273" s="38" t="str">
        <f t="shared" ref="E273:F273" si="286">D273</f>
        <v>길드전을 150회 참가하세요</v>
      </c>
      <c r="F273" s="38" t="str">
        <f t="shared" si="286"/>
        <v>길드전을 150회 참가하세요</v>
      </c>
      <c r="G273" s="37">
        <f>Achievement!J248</f>
        <v>150</v>
      </c>
    </row>
    <row r="274" spans="1:7" x14ac:dyDescent="0.3">
      <c r="A274" s="37" t="b">
        <v>1</v>
      </c>
      <c r="B274" s="38" t="str">
        <f t="shared" si="232"/>
        <v>업적설명 - 길드전을 200회 참가하세요</v>
      </c>
      <c r="C274" s="37">
        <f t="shared" si="240"/>
        <v>52544</v>
      </c>
      <c r="D274" s="38" t="str">
        <f t="shared" si="280"/>
        <v>길드전을 200회 참가하세요</v>
      </c>
      <c r="E274" s="38" t="str">
        <f t="shared" ref="E274:F274" si="287">D274</f>
        <v>길드전을 200회 참가하세요</v>
      </c>
      <c r="F274" s="38" t="str">
        <f t="shared" si="287"/>
        <v>길드전을 200회 참가하세요</v>
      </c>
      <c r="G274" s="37">
        <f>Achievement!J249</f>
        <v>200</v>
      </c>
    </row>
    <row r="275" spans="1:7" x14ac:dyDescent="0.3">
      <c r="A275" s="37" t="b">
        <v>1</v>
      </c>
      <c r="B275" s="38" t="str">
        <f t="shared" si="232"/>
        <v>업적설명 - 길드전을 250회 참가하세요</v>
      </c>
      <c r="C275" s="37">
        <f t="shared" si="240"/>
        <v>52545</v>
      </c>
      <c r="D275" s="38" t="str">
        <f t="shared" si="280"/>
        <v>길드전을 250회 참가하세요</v>
      </c>
      <c r="E275" s="38" t="str">
        <f t="shared" ref="E275:F275" si="288">D275</f>
        <v>길드전을 250회 참가하세요</v>
      </c>
      <c r="F275" s="38" t="str">
        <f t="shared" si="288"/>
        <v>길드전을 250회 참가하세요</v>
      </c>
      <c r="G275" s="37">
        <f>Achievement!J250</f>
        <v>250</v>
      </c>
    </row>
    <row r="276" spans="1:7" x14ac:dyDescent="0.3">
      <c r="A276" s="37" t="b">
        <v>1</v>
      </c>
      <c r="B276" s="38" t="str">
        <f t="shared" si="232"/>
        <v>업적설명 - 길드전을 300회 참가하세요</v>
      </c>
      <c r="C276" s="37">
        <f t="shared" si="240"/>
        <v>52546</v>
      </c>
      <c r="D276" s="38" t="str">
        <f t="shared" si="280"/>
        <v>길드전을 300회 참가하세요</v>
      </c>
      <c r="E276" s="38" t="str">
        <f t="shared" ref="E276:F276" si="289">D276</f>
        <v>길드전을 300회 참가하세요</v>
      </c>
      <c r="F276" s="38" t="str">
        <f t="shared" si="289"/>
        <v>길드전을 300회 참가하세요</v>
      </c>
      <c r="G276" s="37">
        <f>Achievement!J251</f>
        <v>300</v>
      </c>
    </row>
    <row r="277" spans="1:7" x14ac:dyDescent="0.3">
      <c r="A277" s="37" t="b">
        <v>1</v>
      </c>
      <c r="B277" s="38" t="str">
        <f t="shared" si="232"/>
        <v>업적설명 - 길드전을 350회 참가하세요</v>
      </c>
      <c r="C277" s="37">
        <f t="shared" si="240"/>
        <v>52547</v>
      </c>
      <c r="D277" s="38" t="str">
        <f t="shared" si="280"/>
        <v>길드전을 350회 참가하세요</v>
      </c>
      <c r="E277" s="38" t="str">
        <f t="shared" ref="E277:F277" si="290">D277</f>
        <v>길드전을 350회 참가하세요</v>
      </c>
      <c r="F277" s="38" t="str">
        <f t="shared" si="290"/>
        <v>길드전을 350회 참가하세요</v>
      </c>
      <c r="G277" s="37">
        <f>Achievement!J252</f>
        <v>350</v>
      </c>
    </row>
    <row r="278" spans="1:7" x14ac:dyDescent="0.3">
      <c r="A278" s="37" t="b">
        <v>1</v>
      </c>
      <c r="B278" s="38" t="str">
        <f t="shared" si="232"/>
        <v>업적설명 - 길드전을 400회 참가하세요</v>
      </c>
      <c r="C278" s="37">
        <f t="shared" si="240"/>
        <v>52548</v>
      </c>
      <c r="D278" s="38" t="str">
        <f t="shared" si="280"/>
        <v>길드전을 400회 참가하세요</v>
      </c>
      <c r="E278" s="38" t="str">
        <f t="shared" ref="E278:F278" si="291">D278</f>
        <v>길드전을 400회 참가하세요</v>
      </c>
      <c r="F278" s="38" t="str">
        <f t="shared" si="291"/>
        <v>길드전을 400회 참가하세요</v>
      </c>
      <c r="G278" s="37">
        <f>Achievement!J253</f>
        <v>400</v>
      </c>
    </row>
    <row r="279" spans="1:7" x14ac:dyDescent="0.3">
      <c r="A279" s="37" t="b">
        <v>1</v>
      </c>
      <c r="B279" s="38" t="str">
        <f t="shared" si="232"/>
        <v>업적설명 - 길드전을 450회 참가하세요</v>
      </c>
      <c r="C279" s="37">
        <f t="shared" si="240"/>
        <v>52549</v>
      </c>
      <c r="D279" s="38" t="str">
        <f t="shared" si="280"/>
        <v>길드전을 450회 참가하세요</v>
      </c>
      <c r="E279" s="38" t="str">
        <f t="shared" ref="E279:F279" si="292">D279</f>
        <v>길드전을 450회 참가하세요</v>
      </c>
      <c r="F279" s="38" t="str">
        <f t="shared" si="292"/>
        <v>길드전을 450회 참가하세요</v>
      </c>
      <c r="G279" s="37">
        <f>Achievement!J254</f>
        <v>450</v>
      </c>
    </row>
    <row r="280" spans="1:7" x14ac:dyDescent="0.3">
      <c r="A280" s="37" t="b">
        <v>1</v>
      </c>
      <c r="B280" s="38" t="str">
        <f t="shared" si="232"/>
        <v>업적설명 - 길드전을 500회 참가하세요</v>
      </c>
      <c r="C280" s="37">
        <f t="shared" si="240"/>
        <v>52550</v>
      </c>
      <c r="D280" s="38" t="str">
        <f t="shared" si="280"/>
        <v>길드전을 500회 참가하세요</v>
      </c>
      <c r="E280" s="38" t="str">
        <f t="shared" ref="E280:F280" si="293">D280</f>
        <v>길드전을 500회 참가하세요</v>
      </c>
      <c r="F280" s="38" t="str">
        <f t="shared" si="293"/>
        <v>길드전을 500회 참가하세요</v>
      </c>
      <c r="G280" s="37">
        <f>Achievement!J255</f>
        <v>500</v>
      </c>
    </row>
    <row r="281" spans="1:7" x14ac:dyDescent="0.3">
      <c r="A281" s="41" t="b">
        <v>1</v>
      </c>
      <c r="B281" s="42" t="str">
        <f t="shared" si="232"/>
        <v>업적설명 - 길드전에서 1회 승리하세요</v>
      </c>
      <c r="C281" s="41">
        <f t="shared" si="240"/>
        <v>52551</v>
      </c>
      <c r="D281" s="42" t="str">
        <f>"길드전에서 "&amp; G281&amp;"회 승리하세요"</f>
        <v>길드전에서 1회 승리하세요</v>
      </c>
      <c r="E281" s="42" t="str">
        <f t="shared" ref="E281:F281" si="294">D281</f>
        <v>길드전에서 1회 승리하세요</v>
      </c>
      <c r="F281" s="42" t="str">
        <f t="shared" si="294"/>
        <v>길드전에서 1회 승리하세요</v>
      </c>
      <c r="G281" s="41">
        <f>Achievement!J256</f>
        <v>1</v>
      </c>
    </row>
    <row r="282" spans="1:7" x14ac:dyDescent="0.3">
      <c r="A282" s="41" t="b">
        <v>1</v>
      </c>
      <c r="B282" s="42" t="str">
        <f t="shared" si="232"/>
        <v>업적설명 - 길드전에서 10회 승리하세요</v>
      </c>
      <c r="C282" s="41">
        <f t="shared" si="240"/>
        <v>52552</v>
      </c>
      <c r="D282" s="42" t="str">
        <f t="shared" ref="D282:D294" si="295">"길드전에서 "&amp; G282&amp;"회 승리하세요"</f>
        <v>길드전에서 10회 승리하세요</v>
      </c>
      <c r="E282" s="42" t="str">
        <f t="shared" ref="E282:F282" si="296">D282</f>
        <v>길드전에서 10회 승리하세요</v>
      </c>
      <c r="F282" s="42" t="str">
        <f t="shared" si="296"/>
        <v>길드전에서 10회 승리하세요</v>
      </c>
      <c r="G282" s="41">
        <f>Achievement!J257</f>
        <v>10</v>
      </c>
    </row>
    <row r="283" spans="1:7" x14ac:dyDescent="0.3">
      <c r="A283" s="41" t="b">
        <v>1</v>
      </c>
      <c r="B283" s="42" t="str">
        <f t="shared" si="232"/>
        <v>업적설명 - 길드전에서 20회 승리하세요</v>
      </c>
      <c r="C283" s="41">
        <f t="shared" si="240"/>
        <v>52553</v>
      </c>
      <c r="D283" s="42" t="str">
        <f t="shared" si="295"/>
        <v>길드전에서 20회 승리하세요</v>
      </c>
      <c r="E283" s="42" t="str">
        <f t="shared" ref="E283:F283" si="297">D283</f>
        <v>길드전에서 20회 승리하세요</v>
      </c>
      <c r="F283" s="42" t="str">
        <f t="shared" si="297"/>
        <v>길드전에서 20회 승리하세요</v>
      </c>
      <c r="G283" s="41">
        <f>Achievement!J258</f>
        <v>20</v>
      </c>
    </row>
    <row r="284" spans="1:7" x14ac:dyDescent="0.3">
      <c r="A284" s="41" t="b">
        <v>1</v>
      </c>
      <c r="B284" s="42" t="str">
        <f t="shared" si="232"/>
        <v>업적설명 - 길드전에서 30회 승리하세요</v>
      </c>
      <c r="C284" s="41">
        <f t="shared" si="240"/>
        <v>52554</v>
      </c>
      <c r="D284" s="42" t="str">
        <f t="shared" si="295"/>
        <v>길드전에서 30회 승리하세요</v>
      </c>
      <c r="E284" s="42" t="str">
        <f t="shared" ref="E284:F284" si="298">D284</f>
        <v>길드전에서 30회 승리하세요</v>
      </c>
      <c r="F284" s="42" t="str">
        <f t="shared" si="298"/>
        <v>길드전에서 30회 승리하세요</v>
      </c>
      <c r="G284" s="41">
        <f>Achievement!J259</f>
        <v>30</v>
      </c>
    </row>
    <row r="285" spans="1:7" x14ac:dyDescent="0.3">
      <c r="A285" s="41" t="b">
        <v>1</v>
      </c>
      <c r="B285" s="42" t="str">
        <f t="shared" si="232"/>
        <v>업적설명 - 길드전에서 50회 승리하세요</v>
      </c>
      <c r="C285" s="41">
        <f t="shared" si="240"/>
        <v>52555</v>
      </c>
      <c r="D285" s="42" t="str">
        <f t="shared" si="295"/>
        <v>길드전에서 50회 승리하세요</v>
      </c>
      <c r="E285" s="42" t="str">
        <f t="shared" ref="E285:F285" si="299">D285</f>
        <v>길드전에서 50회 승리하세요</v>
      </c>
      <c r="F285" s="42" t="str">
        <f t="shared" si="299"/>
        <v>길드전에서 50회 승리하세요</v>
      </c>
      <c r="G285" s="41">
        <f>Achievement!J260</f>
        <v>50</v>
      </c>
    </row>
    <row r="286" spans="1:7" x14ac:dyDescent="0.3">
      <c r="A286" s="41" t="b">
        <v>1</v>
      </c>
      <c r="B286" s="42" t="str">
        <f t="shared" si="232"/>
        <v>업적설명 - 길드전에서 100회 승리하세요</v>
      </c>
      <c r="C286" s="41">
        <f t="shared" si="240"/>
        <v>52556</v>
      </c>
      <c r="D286" s="42" t="str">
        <f t="shared" si="295"/>
        <v>길드전에서 100회 승리하세요</v>
      </c>
      <c r="E286" s="42" t="str">
        <f t="shared" ref="E286:F286" si="300">D286</f>
        <v>길드전에서 100회 승리하세요</v>
      </c>
      <c r="F286" s="42" t="str">
        <f t="shared" si="300"/>
        <v>길드전에서 100회 승리하세요</v>
      </c>
      <c r="G286" s="41">
        <f>Achievement!J261</f>
        <v>100</v>
      </c>
    </row>
    <row r="287" spans="1:7" x14ac:dyDescent="0.3">
      <c r="A287" s="41" t="b">
        <v>1</v>
      </c>
      <c r="B287" s="42" t="str">
        <f t="shared" si="232"/>
        <v>업적설명 - 길드전에서 150회 승리하세요</v>
      </c>
      <c r="C287" s="41">
        <f t="shared" si="240"/>
        <v>52557</v>
      </c>
      <c r="D287" s="42" t="str">
        <f t="shared" si="295"/>
        <v>길드전에서 150회 승리하세요</v>
      </c>
      <c r="E287" s="42" t="str">
        <f t="shared" ref="E287:F287" si="301">D287</f>
        <v>길드전에서 150회 승리하세요</v>
      </c>
      <c r="F287" s="42" t="str">
        <f t="shared" si="301"/>
        <v>길드전에서 150회 승리하세요</v>
      </c>
      <c r="G287" s="41">
        <f>Achievement!J262</f>
        <v>150</v>
      </c>
    </row>
    <row r="288" spans="1:7" x14ac:dyDescent="0.3">
      <c r="A288" s="41" t="b">
        <v>1</v>
      </c>
      <c r="B288" s="42" t="str">
        <f t="shared" ref="B288:B351" si="302">"업적설명 - " &amp;D288</f>
        <v>업적설명 - 길드전에서 200회 승리하세요</v>
      </c>
      <c r="C288" s="41">
        <f t="shared" si="240"/>
        <v>52558</v>
      </c>
      <c r="D288" s="42" t="str">
        <f t="shared" si="295"/>
        <v>길드전에서 200회 승리하세요</v>
      </c>
      <c r="E288" s="42" t="str">
        <f t="shared" ref="E288:F288" si="303">D288</f>
        <v>길드전에서 200회 승리하세요</v>
      </c>
      <c r="F288" s="42" t="str">
        <f t="shared" si="303"/>
        <v>길드전에서 200회 승리하세요</v>
      </c>
      <c r="G288" s="41">
        <f>Achievement!J263</f>
        <v>200</v>
      </c>
    </row>
    <row r="289" spans="1:7" x14ac:dyDescent="0.3">
      <c r="A289" s="41" t="b">
        <v>1</v>
      </c>
      <c r="B289" s="42" t="str">
        <f t="shared" si="302"/>
        <v>업적설명 - 길드전에서 250회 승리하세요</v>
      </c>
      <c r="C289" s="41">
        <f t="shared" si="240"/>
        <v>52559</v>
      </c>
      <c r="D289" s="42" t="str">
        <f t="shared" si="295"/>
        <v>길드전에서 250회 승리하세요</v>
      </c>
      <c r="E289" s="42" t="str">
        <f t="shared" ref="E289:F289" si="304">D289</f>
        <v>길드전에서 250회 승리하세요</v>
      </c>
      <c r="F289" s="42" t="str">
        <f t="shared" si="304"/>
        <v>길드전에서 250회 승리하세요</v>
      </c>
      <c r="G289" s="41">
        <f>Achievement!J264</f>
        <v>250</v>
      </c>
    </row>
    <row r="290" spans="1:7" x14ac:dyDescent="0.3">
      <c r="A290" s="41" t="b">
        <v>1</v>
      </c>
      <c r="B290" s="42" t="str">
        <f t="shared" si="302"/>
        <v>업적설명 - 길드전에서 300회 승리하세요</v>
      </c>
      <c r="C290" s="41">
        <f t="shared" si="240"/>
        <v>52560</v>
      </c>
      <c r="D290" s="42" t="str">
        <f t="shared" si="295"/>
        <v>길드전에서 300회 승리하세요</v>
      </c>
      <c r="E290" s="42" t="str">
        <f t="shared" ref="E290:F290" si="305">D290</f>
        <v>길드전에서 300회 승리하세요</v>
      </c>
      <c r="F290" s="42" t="str">
        <f t="shared" si="305"/>
        <v>길드전에서 300회 승리하세요</v>
      </c>
      <c r="G290" s="41">
        <f>Achievement!J265</f>
        <v>300</v>
      </c>
    </row>
    <row r="291" spans="1:7" x14ac:dyDescent="0.3">
      <c r="A291" s="41" t="b">
        <v>1</v>
      </c>
      <c r="B291" s="42" t="str">
        <f t="shared" si="302"/>
        <v>업적설명 - 길드전에서 350회 승리하세요</v>
      </c>
      <c r="C291" s="41">
        <f t="shared" si="240"/>
        <v>52561</v>
      </c>
      <c r="D291" s="42" t="str">
        <f t="shared" si="295"/>
        <v>길드전에서 350회 승리하세요</v>
      </c>
      <c r="E291" s="42" t="str">
        <f t="shared" ref="E291:F291" si="306">D291</f>
        <v>길드전에서 350회 승리하세요</v>
      </c>
      <c r="F291" s="42" t="str">
        <f t="shared" si="306"/>
        <v>길드전에서 350회 승리하세요</v>
      </c>
      <c r="G291" s="41">
        <f>Achievement!J266</f>
        <v>350</v>
      </c>
    </row>
    <row r="292" spans="1:7" x14ac:dyDescent="0.3">
      <c r="A292" s="41" t="b">
        <v>1</v>
      </c>
      <c r="B292" s="42" t="str">
        <f t="shared" si="302"/>
        <v>업적설명 - 길드전에서 400회 승리하세요</v>
      </c>
      <c r="C292" s="41">
        <f t="shared" si="240"/>
        <v>52562</v>
      </c>
      <c r="D292" s="42" t="str">
        <f t="shared" si="295"/>
        <v>길드전에서 400회 승리하세요</v>
      </c>
      <c r="E292" s="42" t="str">
        <f t="shared" ref="E292:F292" si="307">D292</f>
        <v>길드전에서 400회 승리하세요</v>
      </c>
      <c r="F292" s="42" t="str">
        <f t="shared" si="307"/>
        <v>길드전에서 400회 승리하세요</v>
      </c>
      <c r="G292" s="41">
        <f>Achievement!J267</f>
        <v>400</v>
      </c>
    </row>
    <row r="293" spans="1:7" x14ac:dyDescent="0.3">
      <c r="A293" s="41" t="b">
        <v>1</v>
      </c>
      <c r="B293" s="42" t="str">
        <f t="shared" si="302"/>
        <v>업적설명 - 길드전에서 450회 승리하세요</v>
      </c>
      <c r="C293" s="41">
        <f t="shared" si="240"/>
        <v>52563</v>
      </c>
      <c r="D293" s="42" t="str">
        <f t="shared" si="295"/>
        <v>길드전에서 450회 승리하세요</v>
      </c>
      <c r="E293" s="42" t="str">
        <f t="shared" ref="E293:F293" si="308">D293</f>
        <v>길드전에서 450회 승리하세요</v>
      </c>
      <c r="F293" s="42" t="str">
        <f t="shared" si="308"/>
        <v>길드전에서 450회 승리하세요</v>
      </c>
      <c r="G293" s="41">
        <f>Achievement!J268</f>
        <v>450</v>
      </c>
    </row>
    <row r="294" spans="1:7" x14ac:dyDescent="0.3">
      <c r="A294" s="41" t="b">
        <v>1</v>
      </c>
      <c r="B294" s="42" t="str">
        <f t="shared" si="302"/>
        <v>업적설명 - 길드전에서 500회 승리하세요</v>
      </c>
      <c r="C294" s="41">
        <f t="shared" si="240"/>
        <v>52564</v>
      </c>
      <c r="D294" s="42" t="str">
        <f t="shared" si="295"/>
        <v>길드전에서 500회 승리하세요</v>
      </c>
      <c r="E294" s="42" t="str">
        <f t="shared" ref="E294:F294" si="309">D294</f>
        <v>길드전에서 500회 승리하세요</v>
      </c>
      <c r="F294" s="42" t="str">
        <f t="shared" si="309"/>
        <v>길드전에서 500회 승리하세요</v>
      </c>
      <c r="G294" s="41">
        <f>Achievement!J269</f>
        <v>500</v>
      </c>
    </row>
    <row r="295" spans="1:7" x14ac:dyDescent="0.3">
      <c r="A295" s="37" t="b">
        <v>1</v>
      </c>
      <c r="B295" s="38" t="str">
        <f t="shared" si="302"/>
        <v>업적설명 - 룬스톤을 5회 합성하세요</v>
      </c>
      <c r="C295" s="37">
        <f t="shared" ref="C295:C358" si="310">C294+1</f>
        <v>52565</v>
      </c>
      <c r="D295" s="38" t="str">
        <f>"룬스톤을 " &amp; G295 &amp; "회 합성하세요"</f>
        <v>룬스톤을 5회 합성하세요</v>
      </c>
      <c r="E295" s="38" t="str">
        <f t="shared" ref="E295:F295" si="311">D295</f>
        <v>룬스톤을 5회 합성하세요</v>
      </c>
      <c r="F295" s="38" t="str">
        <f t="shared" si="311"/>
        <v>룬스톤을 5회 합성하세요</v>
      </c>
      <c r="G295" s="37">
        <f>Achievement!J270</f>
        <v>5</v>
      </c>
    </row>
    <row r="296" spans="1:7" x14ac:dyDescent="0.3">
      <c r="A296" s="37" t="b">
        <v>1</v>
      </c>
      <c r="B296" s="38" t="str">
        <f t="shared" si="302"/>
        <v>업적설명 - 룬스톤을 10회 합성하세요</v>
      </c>
      <c r="C296" s="37">
        <f t="shared" si="310"/>
        <v>52566</v>
      </c>
      <c r="D296" s="38" t="str">
        <f t="shared" ref="D296:D317" si="312">"룬스톤을 " &amp; G296 &amp; "회 합성하세요"</f>
        <v>룬스톤을 10회 합성하세요</v>
      </c>
      <c r="E296" s="38" t="str">
        <f t="shared" ref="E296:F296" si="313">D296</f>
        <v>룬스톤을 10회 합성하세요</v>
      </c>
      <c r="F296" s="38" t="str">
        <f t="shared" si="313"/>
        <v>룬스톤을 10회 합성하세요</v>
      </c>
      <c r="G296" s="37">
        <f>Achievement!J271</f>
        <v>10</v>
      </c>
    </row>
    <row r="297" spans="1:7" x14ac:dyDescent="0.3">
      <c r="A297" s="37" t="b">
        <v>1</v>
      </c>
      <c r="B297" s="38" t="str">
        <f t="shared" si="302"/>
        <v>업적설명 - 룬스톤을 15회 합성하세요</v>
      </c>
      <c r="C297" s="37">
        <f t="shared" si="310"/>
        <v>52567</v>
      </c>
      <c r="D297" s="38" t="str">
        <f t="shared" si="312"/>
        <v>룬스톤을 15회 합성하세요</v>
      </c>
      <c r="E297" s="38" t="str">
        <f t="shared" ref="E297:F297" si="314">D297</f>
        <v>룬스톤을 15회 합성하세요</v>
      </c>
      <c r="F297" s="38" t="str">
        <f t="shared" si="314"/>
        <v>룬스톤을 15회 합성하세요</v>
      </c>
      <c r="G297" s="37">
        <f>Achievement!J272</f>
        <v>15</v>
      </c>
    </row>
    <row r="298" spans="1:7" x14ac:dyDescent="0.3">
      <c r="A298" s="37" t="b">
        <v>1</v>
      </c>
      <c r="B298" s="38" t="str">
        <f t="shared" si="302"/>
        <v>업적설명 - 룬스톤을 20회 합성하세요</v>
      </c>
      <c r="C298" s="37">
        <f t="shared" si="310"/>
        <v>52568</v>
      </c>
      <c r="D298" s="38" t="str">
        <f t="shared" si="312"/>
        <v>룬스톤을 20회 합성하세요</v>
      </c>
      <c r="E298" s="38" t="str">
        <f t="shared" ref="E298:F298" si="315">D298</f>
        <v>룬스톤을 20회 합성하세요</v>
      </c>
      <c r="F298" s="38" t="str">
        <f t="shared" si="315"/>
        <v>룬스톤을 20회 합성하세요</v>
      </c>
      <c r="G298" s="37">
        <f>Achievement!J273</f>
        <v>20</v>
      </c>
    </row>
    <row r="299" spans="1:7" x14ac:dyDescent="0.3">
      <c r="A299" s="37" t="b">
        <v>1</v>
      </c>
      <c r="B299" s="38" t="str">
        <f t="shared" si="302"/>
        <v>업적설명 - 룬스톤을 25회 합성하세요</v>
      </c>
      <c r="C299" s="37">
        <f t="shared" si="310"/>
        <v>52569</v>
      </c>
      <c r="D299" s="38" t="str">
        <f t="shared" si="312"/>
        <v>룬스톤을 25회 합성하세요</v>
      </c>
      <c r="E299" s="38" t="str">
        <f t="shared" ref="E299:F299" si="316">D299</f>
        <v>룬스톤을 25회 합성하세요</v>
      </c>
      <c r="F299" s="38" t="str">
        <f t="shared" si="316"/>
        <v>룬스톤을 25회 합성하세요</v>
      </c>
      <c r="G299" s="37">
        <f>Achievement!J274</f>
        <v>25</v>
      </c>
    </row>
    <row r="300" spans="1:7" x14ac:dyDescent="0.3">
      <c r="A300" s="37" t="b">
        <v>1</v>
      </c>
      <c r="B300" s="38" t="str">
        <f t="shared" si="302"/>
        <v>업적설명 - 룬스톤을 30회 합성하세요</v>
      </c>
      <c r="C300" s="37">
        <f t="shared" si="310"/>
        <v>52570</v>
      </c>
      <c r="D300" s="38" t="str">
        <f t="shared" si="312"/>
        <v>룬스톤을 30회 합성하세요</v>
      </c>
      <c r="E300" s="38" t="str">
        <f t="shared" ref="E300:F300" si="317">D300</f>
        <v>룬스톤을 30회 합성하세요</v>
      </c>
      <c r="F300" s="38" t="str">
        <f t="shared" si="317"/>
        <v>룬스톤을 30회 합성하세요</v>
      </c>
      <c r="G300" s="37">
        <f>Achievement!J275</f>
        <v>30</v>
      </c>
    </row>
    <row r="301" spans="1:7" x14ac:dyDescent="0.3">
      <c r="A301" s="37" t="b">
        <v>1</v>
      </c>
      <c r="B301" s="38" t="str">
        <f t="shared" si="302"/>
        <v>업적설명 - 룬스톤을 35회 합성하세요</v>
      </c>
      <c r="C301" s="37">
        <f t="shared" si="310"/>
        <v>52571</v>
      </c>
      <c r="D301" s="38" t="str">
        <f t="shared" si="312"/>
        <v>룬스톤을 35회 합성하세요</v>
      </c>
      <c r="E301" s="38" t="str">
        <f t="shared" ref="E301:F301" si="318">D301</f>
        <v>룬스톤을 35회 합성하세요</v>
      </c>
      <c r="F301" s="38" t="str">
        <f t="shared" si="318"/>
        <v>룬스톤을 35회 합성하세요</v>
      </c>
      <c r="G301" s="37">
        <f>Achievement!J276</f>
        <v>35</v>
      </c>
    </row>
    <row r="302" spans="1:7" x14ac:dyDescent="0.3">
      <c r="A302" s="37" t="b">
        <v>1</v>
      </c>
      <c r="B302" s="38" t="str">
        <f t="shared" si="302"/>
        <v>업적설명 - 룬스톤을 40회 합성하세요</v>
      </c>
      <c r="C302" s="37">
        <f t="shared" si="310"/>
        <v>52572</v>
      </c>
      <c r="D302" s="38" t="str">
        <f t="shared" si="312"/>
        <v>룬스톤을 40회 합성하세요</v>
      </c>
      <c r="E302" s="38" t="str">
        <f t="shared" ref="E302:F302" si="319">D302</f>
        <v>룬스톤을 40회 합성하세요</v>
      </c>
      <c r="F302" s="38" t="str">
        <f t="shared" si="319"/>
        <v>룬스톤을 40회 합성하세요</v>
      </c>
      <c r="G302" s="37">
        <f>Achievement!J277</f>
        <v>40</v>
      </c>
    </row>
    <row r="303" spans="1:7" x14ac:dyDescent="0.3">
      <c r="A303" s="37" t="b">
        <v>1</v>
      </c>
      <c r="B303" s="38" t="str">
        <f t="shared" si="302"/>
        <v>업적설명 - 룬스톤을 45회 합성하세요</v>
      </c>
      <c r="C303" s="37">
        <f t="shared" si="310"/>
        <v>52573</v>
      </c>
      <c r="D303" s="38" t="str">
        <f t="shared" si="312"/>
        <v>룬스톤을 45회 합성하세요</v>
      </c>
      <c r="E303" s="38" t="str">
        <f t="shared" ref="E303:F303" si="320">D303</f>
        <v>룬스톤을 45회 합성하세요</v>
      </c>
      <c r="F303" s="38" t="str">
        <f t="shared" si="320"/>
        <v>룬스톤을 45회 합성하세요</v>
      </c>
      <c r="G303" s="37">
        <f>Achievement!J278</f>
        <v>45</v>
      </c>
    </row>
    <row r="304" spans="1:7" x14ac:dyDescent="0.3">
      <c r="A304" s="37" t="b">
        <v>1</v>
      </c>
      <c r="B304" s="38" t="str">
        <f t="shared" si="302"/>
        <v>업적설명 - 룬스톤을 50회 합성하세요</v>
      </c>
      <c r="C304" s="37">
        <f t="shared" si="310"/>
        <v>52574</v>
      </c>
      <c r="D304" s="38" t="str">
        <f t="shared" si="312"/>
        <v>룬스톤을 50회 합성하세요</v>
      </c>
      <c r="E304" s="38" t="str">
        <f t="shared" ref="E304:F304" si="321">D304</f>
        <v>룬스톤을 50회 합성하세요</v>
      </c>
      <c r="F304" s="38" t="str">
        <f t="shared" si="321"/>
        <v>룬스톤을 50회 합성하세요</v>
      </c>
      <c r="G304" s="37">
        <f>Achievement!J279</f>
        <v>50</v>
      </c>
    </row>
    <row r="305" spans="1:7" x14ac:dyDescent="0.3">
      <c r="A305" s="37" t="b">
        <v>1</v>
      </c>
      <c r="B305" s="38" t="str">
        <f t="shared" si="302"/>
        <v>업적설명 - 룬스톤을 60회 합성하세요</v>
      </c>
      <c r="C305" s="37">
        <f t="shared" si="310"/>
        <v>52575</v>
      </c>
      <c r="D305" s="38" t="str">
        <f t="shared" si="312"/>
        <v>룬스톤을 60회 합성하세요</v>
      </c>
      <c r="E305" s="38" t="str">
        <f t="shared" ref="E305:F305" si="322">D305</f>
        <v>룬스톤을 60회 합성하세요</v>
      </c>
      <c r="F305" s="38" t="str">
        <f t="shared" si="322"/>
        <v>룬스톤을 60회 합성하세요</v>
      </c>
      <c r="G305" s="37">
        <f>Achievement!J280</f>
        <v>60</v>
      </c>
    </row>
    <row r="306" spans="1:7" x14ac:dyDescent="0.3">
      <c r="A306" s="37" t="b">
        <v>1</v>
      </c>
      <c r="B306" s="38" t="str">
        <f t="shared" si="302"/>
        <v>업적설명 - 룬스톤을 70회 합성하세요</v>
      </c>
      <c r="C306" s="37">
        <f t="shared" si="310"/>
        <v>52576</v>
      </c>
      <c r="D306" s="38" t="str">
        <f t="shared" si="312"/>
        <v>룬스톤을 70회 합성하세요</v>
      </c>
      <c r="E306" s="38" t="str">
        <f t="shared" ref="E306:F306" si="323">D306</f>
        <v>룬스톤을 70회 합성하세요</v>
      </c>
      <c r="F306" s="38" t="str">
        <f t="shared" si="323"/>
        <v>룬스톤을 70회 합성하세요</v>
      </c>
      <c r="G306" s="37">
        <f>Achievement!J281</f>
        <v>70</v>
      </c>
    </row>
    <row r="307" spans="1:7" x14ac:dyDescent="0.3">
      <c r="A307" s="37" t="b">
        <v>1</v>
      </c>
      <c r="B307" s="38" t="str">
        <f t="shared" si="302"/>
        <v>업적설명 - 룬스톤을 80회 합성하세요</v>
      </c>
      <c r="C307" s="37">
        <f t="shared" si="310"/>
        <v>52577</v>
      </c>
      <c r="D307" s="38" t="str">
        <f t="shared" si="312"/>
        <v>룬스톤을 80회 합성하세요</v>
      </c>
      <c r="E307" s="38" t="str">
        <f t="shared" ref="E307:F307" si="324">D307</f>
        <v>룬스톤을 80회 합성하세요</v>
      </c>
      <c r="F307" s="38" t="str">
        <f t="shared" si="324"/>
        <v>룬스톤을 80회 합성하세요</v>
      </c>
      <c r="G307" s="37">
        <f>Achievement!J282</f>
        <v>80</v>
      </c>
    </row>
    <row r="308" spans="1:7" x14ac:dyDescent="0.3">
      <c r="A308" s="37" t="b">
        <v>1</v>
      </c>
      <c r="B308" s="38" t="str">
        <f t="shared" si="302"/>
        <v>업적설명 - 룬스톤을 90회 합성하세요</v>
      </c>
      <c r="C308" s="37">
        <f t="shared" si="310"/>
        <v>52578</v>
      </c>
      <c r="D308" s="38" t="str">
        <f t="shared" si="312"/>
        <v>룬스톤을 90회 합성하세요</v>
      </c>
      <c r="E308" s="38" t="str">
        <f t="shared" ref="E308:F308" si="325">D308</f>
        <v>룬스톤을 90회 합성하세요</v>
      </c>
      <c r="F308" s="38" t="str">
        <f t="shared" si="325"/>
        <v>룬스톤을 90회 합성하세요</v>
      </c>
      <c r="G308" s="37">
        <f>Achievement!J283</f>
        <v>90</v>
      </c>
    </row>
    <row r="309" spans="1:7" x14ac:dyDescent="0.3">
      <c r="A309" s="37" t="b">
        <v>1</v>
      </c>
      <c r="B309" s="38" t="str">
        <f t="shared" si="302"/>
        <v>업적설명 - 룬스톤을 100회 합성하세요</v>
      </c>
      <c r="C309" s="37">
        <f t="shared" si="310"/>
        <v>52579</v>
      </c>
      <c r="D309" s="38" t="str">
        <f t="shared" si="312"/>
        <v>룬스톤을 100회 합성하세요</v>
      </c>
      <c r="E309" s="38" t="str">
        <f t="shared" ref="E309:F309" si="326">D309</f>
        <v>룬스톤을 100회 합성하세요</v>
      </c>
      <c r="F309" s="38" t="str">
        <f t="shared" si="326"/>
        <v>룬스톤을 100회 합성하세요</v>
      </c>
      <c r="G309" s="37">
        <f>Achievement!J284</f>
        <v>100</v>
      </c>
    </row>
    <row r="310" spans="1:7" x14ac:dyDescent="0.3">
      <c r="A310" s="37" t="b">
        <v>1</v>
      </c>
      <c r="B310" s="38" t="str">
        <f t="shared" si="302"/>
        <v>업적설명 - 룬스톤을 150회 합성하세요</v>
      </c>
      <c r="C310" s="37">
        <f t="shared" si="310"/>
        <v>52580</v>
      </c>
      <c r="D310" s="38" t="str">
        <f t="shared" si="312"/>
        <v>룬스톤을 150회 합성하세요</v>
      </c>
      <c r="E310" s="38" t="str">
        <f t="shared" ref="E310:F310" si="327">D310</f>
        <v>룬스톤을 150회 합성하세요</v>
      </c>
      <c r="F310" s="38" t="str">
        <f t="shared" si="327"/>
        <v>룬스톤을 150회 합성하세요</v>
      </c>
      <c r="G310" s="37">
        <f>Achievement!J285</f>
        <v>150</v>
      </c>
    </row>
    <row r="311" spans="1:7" x14ac:dyDescent="0.3">
      <c r="A311" s="37" t="b">
        <v>1</v>
      </c>
      <c r="B311" s="38" t="str">
        <f t="shared" si="302"/>
        <v>업적설명 - 룬스톤을 200회 합성하세요</v>
      </c>
      <c r="C311" s="37">
        <f t="shared" si="310"/>
        <v>52581</v>
      </c>
      <c r="D311" s="38" t="str">
        <f t="shared" si="312"/>
        <v>룬스톤을 200회 합성하세요</v>
      </c>
      <c r="E311" s="38" t="str">
        <f t="shared" ref="E311:F311" si="328">D311</f>
        <v>룬스톤을 200회 합성하세요</v>
      </c>
      <c r="F311" s="38" t="str">
        <f t="shared" si="328"/>
        <v>룬스톤을 200회 합성하세요</v>
      </c>
      <c r="G311" s="37">
        <f>Achievement!J286</f>
        <v>200</v>
      </c>
    </row>
    <row r="312" spans="1:7" x14ac:dyDescent="0.3">
      <c r="A312" s="37" t="b">
        <v>1</v>
      </c>
      <c r="B312" s="38" t="str">
        <f t="shared" si="302"/>
        <v>업적설명 - 룬스톤을 250회 합성하세요</v>
      </c>
      <c r="C312" s="37">
        <f t="shared" si="310"/>
        <v>52582</v>
      </c>
      <c r="D312" s="38" t="str">
        <f t="shared" si="312"/>
        <v>룬스톤을 250회 합성하세요</v>
      </c>
      <c r="E312" s="38" t="str">
        <f t="shared" ref="E312:F312" si="329">D312</f>
        <v>룬스톤을 250회 합성하세요</v>
      </c>
      <c r="F312" s="38" t="str">
        <f t="shared" si="329"/>
        <v>룬스톤을 250회 합성하세요</v>
      </c>
      <c r="G312" s="37">
        <f>Achievement!J287</f>
        <v>250</v>
      </c>
    </row>
    <row r="313" spans="1:7" x14ac:dyDescent="0.3">
      <c r="A313" s="37" t="b">
        <v>1</v>
      </c>
      <c r="B313" s="38" t="str">
        <f t="shared" si="302"/>
        <v>업적설명 - 룬스톤을 300회 합성하세요</v>
      </c>
      <c r="C313" s="37">
        <f t="shared" si="310"/>
        <v>52583</v>
      </c>
      <c r="D313" s="38" t="str">
        <f t="shared" si="312"/>
        <v>룬스톤을 300회 합성하세요</v>
      </c>
      <c r="E313" s="38" t="str">
        <f t="shared" ref="E313:F313" si="330">D313</f>
        <v>룬스톤을 300회 합성하세요</v>
      </c>
      <c r="F313" s="38" t="str">
        <f t="shared" si="330"/>
        <v>룬스톤을 300회 합성하세요</v>
      </c>
      <c r="G313" s="37">
        <f>Achievement!J288</f>
        <v>300</v>
      </c>
    </row>
    <row r="314" spans="1:7" x14ac:dyDescent="0.3">
      <c r="A314" s="37" t="b">
        <v>1</v>
      </c>
      <c r="B314" s="38" t="str">
        <f t="shared" si="302"/>
        <v>업적설명 - 룬스톤을 350회 합성하세요</v>
      </c>
      <c r="C314" s="37">
        <f t="shared" si="310"/>
        <v>52584</v>
      </c>
      <c r="D314" s="38" t="str">
        <f t="shared" si="312"/>
        <v>룬스톤을 350회 합성하세요</v>
      </c>
      <c r="E314" s="38" t="str">
        <f t="shared" ref="E314:F314" si="331">D314</f>
        <v>룬스톤을 350회 합성하세요</v>
      </c>
      <c r="F314" s="38" t="str">
        <f t="shared" si="331"/>
        <v>룬스톤을 350회 합성하세요</v>
      </c>
      <c r="G314" s="37">
        <f>Achievement!J289</f>
        <v>350</v>
      </c>
    </row>
    <row r="315" spans="1:7" x14ac:dyDescent="0.3">
      <c r="A315" s="37" t="b">
        <v>1</v>
      </c>
      <c r="B315" s="38" t="str">
        <f t="shared" si="302"/>
        <v>업적설명 - 룬스톤을 400회 합성하세요</v>
      </c>
      <c r="C315" s="37">
        <f t="shared" si="310"/>
        <v>52585</v>
      </c>
      <c r="D315" s="38" t="str">
        <f t="shared" si="312"/>
        <v>룬스톤을 400회 합성하세요</v>
      </c>
      <c r="E315" s="38" t="str">
        <f t="shared" ref="E315:F315" si="332">D315</f>
        <v>룬스톤을 400회 합성하세요</v>
      </c>
      <c r="F315" s="38" t="str">
        <f t="shared" si="332"/>
        <v>룬스톤을 400회 합성하세요</v>
      </c>
      <c r="G315" s="37">
        <f>Achievement!J290</f>
        <v>400</v>
      </c>
    </row>
    <row r="316" spans="1:7" x14ac:dyDescent="0.3">
      <c r="A316" s="37" t="b">
        <v>1</v>
      </c>
      <c r="B316" s="38" t="str">
        <f t="shared" si="302"/>
        <v>업적설명 - 룬스톤을 450회 합성하세요</v>
      </c>
      <c r="C316" s="37">
        <f t="shared" si="310"/>
        <v>52586</v>
      </c>
      <c r="D316" s="38" t="str">
        <f t="shared" si="312"/>
        <v>룬스톤을 450회 합성하세요</v>
      </c>
      <c r="E316" s="38" t="str">
        <f t="shared" ref="E316:F316" si="333">D316</f>
        <v>룬스톤을 450회 합성하세요</v>
      </c>
      <c r="F316" s="38" t="str">
        <f t="shared" si="333"/>
        <v>룬스톤을 450회 합성하세요</v>
      </c>
      <c r="G316" s="37">
        <f>Achievement!J291</f>
        <v>450</v>
      </c>
    </row>
    <row r="317" spans="1:7" x14ac:dyDescent="0.3">
      <c r="A317" s="37" t="b">
        <v>1</v>
      </c>
      <c r="B317" s="38" t="str">
        <f t="shared" si="302"/>
        <v>업적설명 - 룬스톤을 500회 합성하세요</v>
      </c>
      <c r="C317" s="37">
        <f t="shared" si="310"/>
        <v>52587</v>
      </c>
      <c r="D317" s="38" t="str">
        <f t="shared" si="312"/>
        <v>룬스톤을 500회 합성하세요</v>
      </c>
      <c r="E317" s="38" t="str">
        <f t="shared" ref="E317:F317" si="334">D317</f>
        <v>룬스톤을 500회 합성하세요</v>
      </c>
      <c r="F317" s="38" t="str">
        <f t="shared" si="334"/>
        <v>룬스톤을 500회 합성하세요</v>
      </c>
      <c r="G317" s="37">
        <f>Achievement!J292</f>
        <v>500</v>
      </c>
    </row>
    <row r="318" spans="1:7" x14ac:dyDescent="0.3">
      <c r="A318" s="41" t="b">
        <v>1</v>
      </c>
      <c r="B318" s="42" t="str">
        <f t="shared" si="302"/>
        <v>업적설명 - [영웅] 룬스톤을 1개 획득하세요</v>
      </c>
      <c r="C318" s="41">
        <f t="shared" si="310"/>
        <v>52588</v>
      </c>
      <c r="D318" s="42" t="str">
        <f>"[영웅] 룬스톤을 "&amp; G318&amp;"개 획득하세요"</f>
        <v>[영웅] 룬스톤을 1개 획득하세요</v>
      </c>
      <c r="E318" s="42" t="str">
        <f t="shared" ref="E318:F318" si="335">D318</f>
        <v>[영웅] 룬스톤을 1개 획득하세요</v>
      </c>
      <c r="F318" s="42" t="str">
        <f t="shared" si="335"/>
        <v>[영웅] 룬스톤을 1개 획득하세요</v>
      </c>
      <c r="G318" s="41">
        <f>Achievement!J293</f>
        <v>1</v>
      </c>
    </row>
    <row r="319" spans="1:7" x14ac:dyDescent="0.3">
      <c r="A319" s="41" t="b">
        <v>1</v>
      </c>
      <c r="B319" s="42" t="str">
        <f t="shared" si="302"/>
        <v>업적설명 - [영웅] 룬스톤을 10개 획득하세요</v>
      </c>
      <c r="C319" s="41">
        <f t="shared" si="310"/>
        <v>52589</v>
      </c>
      <c r="D319" s="42" t="str">
        <f t="shared" ref="D319:D331" si="336">"[영웅] 룬스톤을 "&amp; G319&amp;"개 획득하세요"</f>
        <v>[영웅] 룬스톤을 10개 획득하세요</v>
      </c>
      <c r="E319" s="42" t="str">
        <f t="shared" ref="E319:F319" si="337">D319</f>
        <v>[영웅] 룬스톤을 10개 획득하세요</v>
      </c>
      <c r="F319" s="42" t="str">
        <f t="shared" si="337"/>
        <v>[영웅] 룬스톤을 10개 획득하세요</v>
      </c>
      <c r="G319" s="41">
        <f>Achievement!J294</f>
        <v>10</v>
      </c>
    </row>
    <row r="320" spans="1:7" x14ac:dyDescent="0.3">
      <c r="A320" s="41" t="b">
        <v>1</v>
      </c>
      <c r="B320" s="42" t="str">
        <f t="shared" si="302"/>
        <v>업적설명 - [영웅] 룬스톤을 20개 획득하세요</v>
      </c>
      <c r="C320" s="41">
        <f t="shared" si="310"/>
        <v>52590</v>
      </c>
      <c r="D320" s="42" t="str">
        <f t="shared" si="336"/>
        <v>[영웅] 룬스톤을 20개 획득하세요</v>
      </c>
      <c r="E320" s="42" t="str">
        <f t="shared" ref="E320:F320" si="338">D320</f>
        <v>[영웅] 룬스톤을 20개 획득하세요</v>
      </c>
      <c r="F320" s="42" t="str">
        <f t="shared" si="338"/>
        <v>[영웅] 룬스톤을 20개 획득하세요</v>
      </c>
      <c r="G320" s="41">
        <f>Achievement!J295</f>
        <v>20</v>
      </c>
    </row>
    <row r="321" spans="1:7" x14ac:dyDescent="0.3">
      <c r="A321" s="41" t="b">
        <v>1</v>
      </c>
      <c r="B321" s="42" t="str">
        <f t="shared" si="302"/>
        <v>업적설명 - [영웅] 룬스톤을 30개 획득하세요</v>
      </c>
      <c r="C321" s="41">
        <f t="shared" si="310"/>
        <v>52591</v>
      </c>
      <c r="D321" s="42" t="str">
        <f t="shared" si="336"/>
        <v>[영웅] 룬스톤을 30개 획득하세요</v>
      </c>
      <c r="E321" s="42" t="str">
        <f t="shared" ref="E321:F321" si="339">D321</f>
        <v>[영웅] 룬스톤을 30개 획득하세요</v>
      </c>
      <c r="F321" s="42" t="str">
        <f t="shared" si="339"/>
        <v>[영웅] 룬스톤을 30개 획득하세요</v>
      </c>
      <c r="G321" s="41">
        <f>Achievement!J296</f>
        <v>30</v>
      </c>
    </row>
    <row r="322" spans="1:7" x14ac:dyDescent="0.3">
      <c r="A322" s="41" t="b">
        <v>1</v>
      </c>
      <c r="B322" s="42" t="str">
        <f t="shared" si="302"/>
        <v>업적설명 - [영웅] 룬스톤을 50개 획득하세요</v>
      </c>
      <c r="C322" s="41">
        <f t="shared" si="310"/>
        <v>52592</v>
      </c>
      <c r="D322" s="42" t="str">
        <f t="shared" si="336"/>
        <v>[영웅] 룬스톤을 50개 획득하세요</v>
      </c>
      <c r="E322" s="42" t="str">
        <f t="shared" ref="E322:F322" si="340">D322</f>
        <v>[영웅] 룬스톤을 50개 획득하세요</v>
      </c>
      <c r="F322" s="42" t="str">
        <f t="shared" si="340"/>
        <v>[영웅] 룬스톤을 50개 획득하세요</v>
      </c>
      <c r="G322" s="41">
        <f>Achievement!J297</f>
        <v>50</v>
      </c>
    </row>
    <row r="323" spans="1:7" x14ac:dyDescent="0.3">
      <c r="A323" s="41" t="b">
        <v>1</v>
      </c>
      <c r="B323" s="42" t="str">
        <f t="shared" si="302"/>
        <v>업적설명 - [영웅] 룬스톤을 100개 획득하세요</v>
      </c>
      <c r="C323" s="41">
        <f t="shared" si="310"/>
        <v>52593</v>
      </c>
      <c r="D323" s="42" t="str">
        <f t="shared" si="336"/>
        <v>[영웅] 룬스톤을 100개 획득하세요</v>
      </c>
      <c r="E323" s="42" t="str">
        <f t="shared" ref="E323:F323" si="341">D323</f>
        <v>[영웅] 룬스톤을 100개 획득하세요</v>
      </c>
      <c r="F323" s="42" t="str">
        <f t="shared" si="341"/>
        <v>[영웅] 룬스톤을 100개 획득하세요</v>
      </c>
      <c r="G323" s="41">
        <f>Achievement!J298</f>
        <v>100</v>
      </c>
    </row>
    <row r="324" spans="1:7" x14ac:dyDescent="0.3">
      <c r="A324" s="41" t="b">
        <v>1</v>
      </c>
      <c r="B324" s="42" t="str">
        <f t="shared" si="302"/>
        <v>업적설명 - [영웅] 룬스톤을 150개 획득하세요</v>
      </c>
      <c r="C324" s="41">
        <f t="shared" si="310"/>
        <v>52594</v>
      </c>
      <c r="D324" s="42" t="str">
        <f t="shared" si="336"/>
        <v>[영웅] 룬스톤을 150개 획득하세요</v>
      </c>
      <c r="E324" s="42" t="str">
        <f t="shared" ref="E324:F324" si="342">D324</f>
        <v>[영웅] 룬스톤을 150개 획득하세요</v>
      </c>
      <c r="F324" s="42" t="str">
        <f t="shared" si="342"/>
        <v>[영웅] 룬스톤을 150개 획득하세요</v>
      </c>
      <c r="G324" s="41">
        <f>Achievement!J299</f>
        <v>150</v>
      </c>
    </row>
    <row r="325" spans="1:7" x14ac:dyDescent="0.3">
      <c r="A325" s="41" t="b">
        <v>1</v>
      </c>
      <c r="B325" s="42" t="str">
        <f t="shared" si="302"/>
        <v>업적설명 - [영웅] 룬스톤을 200개 획득하세요</v>
      </c>
      <c r="C325" s="41">
        <f t="shared" si="310"/>
        <v>52595</v>
      </c>
      <c r="D325" s="42" t="str">
        <f t="shared" si="336"/>
        <v>[영웅] 룬스톤을 200개 획득하세요</v>
      </c>
      <c r="E325" s="42" t="str">
        <f t="shared" ref="E325:F325" si="343">D325</f>
        <v>[영웅] 룬스톤을 200개 획득하세요</v>
      </c>
      <c r="F325" s="42" t="str">
        <f t="shared" si="343"/>
        <v>[영웅] 룬스톤을 200개 획득하세요</v>
      </c>
      <c r="G325" s="41">
        <f>Achievement!J300</f>
        <v>200</v>
      </c>
    </row>
    <row r="326" spans="1:7" x14ac:dyDescent="0.3">
      <c r="A326" s="41" t="b">
        <v>1</v>
      </c>
      <c r="B326" s="42" t="str">
        <f t="shared" si="302"/>
        <v>업적설명 - [영웅] 룬스톤을 250개 획득하세요</v>
      </c>
      <c r="C326" s="41">
        <f t="shared" si="310"/>
        <v>52596</v>
      </c>
      <c r="D326" s="42" t="str">
        <f t="shared" si="336"/>
        <v>[영웅] 룬스톤을 250개 획득하세요</v>
      </c>
      <c r="E326" s="42" t="str">
        <f t="shared" ref="E326:F326" si="344">D326</f>
        <v>[영웅] 룬스톤을 250개 획득하세요</v>
      </c>
      <c r="F326" s="42" t="str">
        <f t="shared" si="344"/>
        <v>[영웅] 룬스톤을 250개 획득하세요</v>
      </c>
      <c r="G326" s="41">
        <f>Achievement!J301</f>
        <v>250</v>
      </c>
    </row>
    <row r="327" spans="1:7" x14ac:dyDescent="0.3">
      <c r="A327" s="41" t="b">
        <v>1</v>
      </c>
      <c r="B327" s="42" t="str">
        <f t="shared" si="302"/>
        <v>업적설명 - [영웅] 룬스톤을 300개 획득하세요</v>
      </c>
      <c r="C327" s="41">
        <f t="shared" si="310"/>
        <v>52597</v>
      </c>
      <c r="D327" s="42" t="str">
        <f t="shared" si="336"/>
        <v>[영웅] 룬스톤을 300개 획득하세요</v>
      </c>
      <c r="E327" s="42" t="str">
        <f t="shared" ref="E327:F327" si="345">D327</f>
        <v>[영웅] 룬스톤을 300개 획득하세요</v>
      </c>
      <c r="F327" s="42" t="str">
        <f t="shared" si="345"/>
        <v>[영웅] 룬스톤을 300개 획득하세요</v>
      </c>
      <c r="G327" s="41">
        <f>Achievement!J302</f>
        <v>300</v>
      </c>
    </row>
    <row r="328" spans="1:7" x14ac:dyDescent="0.3">
      <c r="A328" s="41" t="b">
        <v>1</v>
      </c>
      <c r="B328" s="42" t="str">
        <f t="shared" si="302"/>
        <v>업적설명 - [영웅] 룬스톤을 350개 획득하세요</v>
      </c>
      <c r="C328" s="41">
        <f t="shared" si="310"/>
        <v>52598</v>
      </c>
      <c r="D328" s="42" t="str">
        <f t="shared" si="336"/>
        <v>[영웅] 룬스톤을 350개 획득하세요</v>
      </c>
      <c r="E328" s="42" t="str">
        <f t="shared" ref="E328:F328" si="346">D328</f>
        <v>[영웅] 룬스톤을 350개 획득하세요</v>
      </c>
      <c r="F328" s="42" t="str">
        <f t="shared" si="346"/>
        <v>[영웅] 룬스톤을 350개 획득하세요</v>
      </c>
      <c r="G328" s="41">
        <f>Achievement!J303</f>
        <v>350</v>
      </c>
    </row>
    <row r="329" spans="1:7" x14ac:dyDescent="0.3">
      <c r="A329" s="41" t="b">
        <v>1</v>
      </c>
      <c r="B329" s="42" t="str">
        <f t="shared" si="302"/>
        <v>업적설명 - [영웅] 룬스톤을 400개 획득하세요</v>
      </c>
      <c r="C329" s="41">
        <f t="shared" si="310"/>
        <v>52599</v>
      </c>
      <c r="D329" s="42" t="str">
        <f t="shared" si="336"/>
        <v>[영웅] 룬스톤을 400개 획득하세요</v>
      </c>
      <c r="E329" s="42" t="str">
        <f t="shared" ref="E329:F329" si="347">D329</f>
        <v>[영웅] 룬스톤을 400개 획득하세요</v>
      </c>
      <c r="F329" s="42" t="str">
        <f t="shared" si="347"/>
        <v>[영웅] 룬스톤을 400개 획득하세요</v>
      </c>
      <c r="G329" s="41">
        <f>Achievement!J304</f>
        <v>400</v>
      </c>
    </row>
    <row r="330" spans="1:7" x14ac:dyDescent="0.3">
      <c r="A330" s="41" t="b">
        <v>1</v>
      </c>
      <c r="B330" s="42" t="str">
        <f t="shared" si="302"/>
        <v>업적설명 - [영웅] 룬스톤을 450개 획득하세요</v>
      </c>
      <c r="C330" s="41">
        <f t="shared" si="310"/>
        <v>52600</v>
      </c>
      <c r="D330" s="42" t="str">
        <f t="shared" si="336"/>
        <v>[영웅] 룬스톤을 450개 획득하세요</v>
      </c>
      <c r="E330" s="42" t="str">
        <f t="shared" ref="E330:F330" si="348">D330</f>
        <v>[영웅] 룬스톤을 450개 획득하세요</v>
      </c>
      <c r="F330" s="42" t="str">
        <f t="shared" si="348"/>
        <v>[영웅] 룬스톤을 450개 획득하세요</v>
      </c>
      <c r="G330" s="41">
        <f>Achievement!J305</f>
        <v>450</v>
      </c>
    </row>
    <row r="331" spans="1:7" x14ac:dyDescent="0.3">
      <c r="A331" s="41" t="b">
        <v>1</v>
      </c>
      <c r="B331" s="42" t="str">
        <f t="shared" si="302"/>
        <v>업적설명 - [영웅] 룬스톤을 500개 획득하세요</v>
      </c>
      <c r="C331" s="41">
        <f t="shared" si="310"/>
        <v>52601</v>
      </c>
      <c r="D331" s="42" t="str">
        <f t="shared" si="336"/>
        <v>[영웅] 룬스톤을 500개 획득하세요</v>
      </c>
      <c r="E331" s="42" t="str">
        <f t="shared" ref="E331:F331" si="349">D331</f>
        <v>[영웅] 룬스톤을 500개 획득하세요</v>
      </c>
      <c r="F331" s="42" t="str">
        <f t="shared" si="349"/>
        <v>[영웅] 룬스톤을 500개 획득하세요</v>
      </c>
      <c r="G331" s="41">
        <f>Achievement!J306</f>
        <v>500</v>
      </c>
    </row>
    <row r="332" spans="1:7" x14ac:dyDescent="0.3">
      <c r="A332" s="37" t="b">
        <v>1</v>
      </c>
      <c r="B332" s="38" t="str">
        <f t="shared" si="302"/>
        <v>업적설명 - [전설] 룬스톤을 1개 획득하세요</v>
      </c>
      <c r="C332" s="37">
        <f t="shared" si="310"/>
        <v>52602</v>
      </c>
      <c r="D332" s="38" t="str">
        <f>"[전설] 룬스톤을 " &amp; G332 &amp; "개 획득하세요"</f>
        <v>[전설] 룬스톤을 1개 획득하세요</v>
      </c>
      <c r="E332" s="38" t="str">
        <f t="shared" ref="E332:F332" si="350">D332</f>
        <v>[전설] 룬스톤을 1개 획득하세요</v>
      </c>
      <c r="F332" s="38" t="str">
        <f t="shared" si="350"/>
        <v>[전설] 룬스톤을 1개 획득하세요</v>
      </c>
      <c r="G332" s="37">
        <f>Achievement!J307</f>
        <v>1</v>
      </c>
    </row>
    <row r="333" spans="1:7" x14ac:dyDescent="0.3">
      <c r="A333" s="37" t="b">
        <v>1</v>
      </c>
      <c r="B333" s="38" t="str">
        <f t="shared" si="302"/>
        <v>업적설명 - [전설] 룬스톤을 10개 획득하세요</v>
      </c>
      <c r="C333" s="37">
        <f t="shared" si="310"/>
        <v>52603</v>
      </c>
      <c r="D333" s="38" t="str">
        <f t="shared" ref="D333:D345" si="351">"[전설] 룬스톤을 " &amp; G333 &amp; "개 획득하세요"</f>
        <v>[전설] 룬스톤을 10개 획득하세요</v>
      </c>
      <c r="E333" s="38" t="str">
        <f t="shared" ref="E333:F333" si="352">D333</f>
        <v>[전설] 룬스톤을 10개 획득하세요</v>
      </c>
      <c r="F333" s="38" t="str">
        <f t="shared" si="352"/>
        <v>[전설] 룬스톤을 10개 획득하세요</v>
      </c>
      <c r="G333" s="37">
        <f>Achievement!J308</f>
        <v>10</v>
      </c>
    </row>
    <row r="334" spans="1:7" x14ac:dyDescent="0.3">
      <c r="A334" s="37" t="b">
        <v>1</v>
      </c>
      <c r="B334" s="38" t="str">
        <f t="shared" si="302"/>
        <v>업적설명 - [전설] 룬스톤을 20개 획득하세요</v>
      </c>
      <c r="C334" s="37">
        <f t="shared" si="310"/>
        <v>52604</v>
      </c>
      <c r="D334" s="38" t="str">
        <f t="shared" si="351"/>
        <v>[전설] 룬스톤을 20개 획득하세요</v>
      </c>
      <c r="E334" s="38" t="str">
        <f t="shared" ref="E334:F334" si="353">D334</f>
        <v>[전설] 룬스톤을 20개 획득하세요</v>
      </c>
      <c r="F334" s="38" t="str">
        <f t="shared" si="353"/>
        <v>[전설] 룬스톤을 20개 획득하세요</v>
      </c>
      <c r="G334" s="37">
        <f>Achievement!J309</f>
        <v>20</v>
      </c>
    </row>
    <row r="335" spans="1:7" x14ac:dyDescent="0.3">
      <c r="A335" s="37" t="b">
        <v>1</v>
      </c>
      <c r="B335" s="38" t="str">
        <f t="shared" si="302"/>
        <v>업적설명 - [전설] 룬스톤을 30개 획득하세요</v>
      </c>
      <c r="C335" s="37">
        <f t="shared" si="310"/>
        <v>52605</v>
      </c>
      <c r="D335" s="38" t="str">
        <f t="shared" si="351"/>
        <v>[전설] 룬스톤을 30개 획득하세요</v>
      </c>
      <c r="E335" s="38" t="str">
        <f t="shared" ref="E335:F335" si="354">D335</f>
        <v>[전설] 룬스톤을 30개 획득하세요</v>
      </c>
      <c r="F335" s="38" t="str">
        <f t="shared" si="354"/>
        <v>[전설] 룬스톤을 30개 획득하세요</v>
      </c>
      <c r="G335" s="37">
        <f>Achievement!J310</f>
        <v>30</v>
      </c>
    </row>
    <row r="336" spans="1:7" x14ac:dyDescent="0.3">
      <c r="A336" s="37" t="b">
        <v>1</v>
      </c>
      <c r="B336" s="38" t="str">
        <f t="shared" si="302"/>
        <v>업적설명 - [전설] 룬스톤을 50개 획득하세요</v>
      </c>
      <c r="C336" s="37">
        <f t="shared" si="310"/>
        <v>52606</v>
      </c>
      <c r="D336" s="38" t="str">
        <f t="shared" si="351"/>
        <v>[전설] 룬스톤을 50개 획득하세요</v>
      </c>
      <c r="E336" s="38" t="str">
        <f t="shared" ref="E336:F336" si="355">D336</f>
        <v>[전설] 룬스톤을 50개 획득하세요</v>
      </c>
      <c r="F336" s="38" t="str">
        <f t="shared" si="355"/>
        <v>[전설] 룬스톤을 50개 획득하세요</v>
      </c>
      <c r="G336" s="37">
        <f>Achievement!J311</f>
        <v>50</v>
      </c>
    </row>
    <row r="337" spans="1:7" x14ac:dyDescent="0.3">
      <c r="A337" s="37" t="b">
        <v>1</v>
      </c>
      <c r="B337" s="38" t="str">
        <f t="shared" si="302"/>
        <v>업적설명 - [전설] 룬스톤을 100개 획득하세요</v>
      </c>
      <c r="C337" s="37">
        <f t="shared" si="310"/>
        <v>52607</v>
      </c>
      <c r="D337" s="38" t="str">
        <f t="shared" si="351"/>
        <v>[전설] 룬스톤을 100개 획득하세요</v>
      </c>
      <c r="E337" s="38" t="str">
        <f t="shared" ref="E337:F337" si="356">D337</f>
        <v>[전설] 룬스톤을 100개 획득하세요</v>
      </c>
      <c r="F337" s="38" t="str">
        <f t="shared" si="356"/>
        <v>[전설] 룬스톤을 100개 획득하세요</v>
      </c>
      <c r="G337" s="37">
        <f>Achievement!J312</f>
        <v>100</v>
      </c>
    </row>
    <row r="338" spans="1:7" x14ac:dyDescent="0.3">
      <c r="A338" s="37" t="b">
        <v>1</v>
      </c>
      <c r="B338" s="38" t="str">
        <f t="shared" si="302"/>
        <v>업적설명 - [전설] 룬스톤을 150개 획득하세요</v>
      </c>
      <c r="C338" s="37">
        <f t="shared" si="310"/>
        <v>52608</v>
      </c>
      <c r="D338" s="38" t="str">
        <f t="shared" si="351"/>
        <v>[전설] 룬스톤을 150개 획득하세요</v>
      </c>
      <c r="E338" s="38" t="str">
        <f t="shared" ref="E338:F338" si="357">D338</f>
        <v>[전설] 룬스톤을 150개 획득하세요</v>
      </c>
      <c r="F338" s="38" t="str">
        <f t="shared" si="357"/>
        <v>[전설] 룬스톤을 150개 획득하세요</v>
      </c>
      <c r="G338" s="37">
        <f>Achievement!J313</f>
        <v>150</v>
      </c>
    </row>
    <row r="339" spans="1:7" x14ac:dyDescent="0.3">
      <c r="A339" s="37" t="b">
        <v>1</v>
      </c>
      <c r="B339" s="38" t="str">
        <f t="shared" si="302"/>
        <v>업적설명 - [전설] 룬스톤을 200개 획득하세요</v>
      </c>
      <c r="C339" s="37">
        <f t="shared" si="310"/>
        <v>52609</v>
      </c>
      <c r="D339" s="38" t="str">
        <f t="shared" si="351"/>
        <v>[전설] 룬스톤을 200개 획득하세요</v>
      </c>
      <c r="E339" s="38" t="str">
        <f t="shared" ref="E339:F339" si="358">D339</f>
        <v>[전설] 룬스톤을 200개 획득하세요</v>
      </c>
      <c r="F339" s="38" t="str">
        <f t="shared" si="358"/>
        <v>[전설] 룬스톤을 200개 획득하세요</v>
      </c>
      <c r="G339" s="37">
        <f>Achievement!J314</f>
        <v>200</v>
      </c>
    </row>
    <row r="340" spans="1:7" x14ac:dyDescent="0.3">
      <c r="A340" s="37" t="b">
        <v>1</v>
      </c>
      <c r="B340" s="38" t="str">
        <f t="shared" si="302"/>
        <v>업적설명 - [전설] 룬스톤을 250개 획득하세요</v>
      </c>
      <c r="C340" s="37">
        <f t="shared" si="310"/>
        <v>52610</v>
      </c>
      <c r="D340" s="38" t="str">
        <f t="shared" si="351"/>
        <v>[전설] 룬스톤을 250개 획득하세요</v>
      </c>
      <c r="E340" s="38" t="str">
        <f t="shared" ref="E340:F340" si="359">D340</f>
        <v>[전설] 룬스톤을 250개 획득하세요</v>
      </c>
      <c r="F340" s="38" t="str">
        <f t="shared" si="359"/>
        <v>[전설] 룬스톤을 250개 획득하세요</v>
      </c>
      <c r="G340" s="37">
        <f>Achievement!J315</f>
        <v>250</v>
      </c>
    </row>
    <row r="341" spans="1:7" x14ac:dyDescent="0.3">
      <c r="A341" s="37" t="b">
        <v>1</v>
      </c>
      <c r="B341" s="38" t="str">
        <f t="shared" si="302"/>
        <v>업적설명 - [전설] 룬스톤을 300개 획득하세요</v>
      </c>
      <c r="C341" s="37">
        <f t="shared" si="310"/>
        <v>52611</v>
      </c>
      <c r="D341" s="38" t="str">
        <f t="shared" si="351"/>
        <v>[전설] 룬스톤을 300개 획득하세요</v>
      </c>
      <c r="E341" s="38" t="str">
        <f t="shared" ref="E341:F341" si="360">D341</f>
        <v>[전설] 룬스톤을 300개 획득하세요</v>
      </c>
      <c r="F341" s="38" t="str">
        <f t="shared" si="360"/>
        <v>[전설] 룬스톤을 300개 획득하세요</v>
      </c>
      <c r="G341" s="37">
        <f>Achievement!J316</f>
        <v>300</v>
      </c>
    </row>
    <row r="342" spans="1:7" x14ac:dyDescent="0.3">
      <c r="A342" s="37" t="b">
        <v>1</v>
      </c>
      <c r="B342" s="38" t="str">
        <f t="shared" si="302"/>
        <v>업적설명 - [전설] 룬스톤을 350개 획득하세요</v>
      </c>
      <c r="C342" s="37">
        <f t="shared" si="310"/>
        <v>52612</v>
      </c>
      <c r="D342" s="38" t="str">
        <f t="shared" si="351"/>
        <v>[전설] 룬스톤을 350개 획득하세요</v>
      </c>
      <c r="E342" s="38" t="str">
        <f t="shared" ref="E342:F342" si="361">D342</f>
        <v>[전설] 룬스톤을 350개 획득하세요</v>
      </c>
      <c r="F342" s="38" t="str">
        <f t="shared" si="361"/>
        <v>[전설] 룬스톤을 350개 획득하세요</v>
      </c>
      <c r="G342" s="37">
        <f>Achievement!J317</f>
        <v>350</v>
      </c>
    </row>
    <row r="343" spans="1:7" x14ac:dyDescent="0.3">
      <c r="A343" s="37" t="b">
        <v>1</v>
      </c>
      <c r="B343" s="38" t="str">
        <f t="shared" si="302"/>
        <v>업적설명 - [전설] 룬스톤을 400개 획득하세요</v>
      </c>
      <c r="C343" s="37">
        <f t="shared" si="310"/>
        <v>52613</v>
      </c>
      <c r="D343" s="38" t="str">
        <f t="shared" si="351"/>
        <v>[전설] 룬스톤을 400개 획득하세요</v>
      </c>
      <c r="E343" s="38" t="str">
        <f t="shared" ref="E343:F343" si="362">D343</f>
        <v>[전설] 룬스톤을 400개 획득하세요</v>
      </c>
      <c r="F343" s="38" t="str">
        <f t="shared" si="362"/>
        <v>[전설] 룬스톤을 400개 획득하세요</v>
      </c>
      <c r="G343" s="37">
        <f>Achievement!J318</f>
        <v>400</v>
      </c>
    </row>
    <row r="344" spans="1:7" x14ac:dyDescent="0.3">
      <c r="A344" s="37" t="b">
        <v>1</v>
      </c>
      <c r="B344" s="38" t="str">
        <f t="shared" si="302"/>
        <v>업적설명 - [전설] 룬스톤을 450개 획득하세요</v>
      </c>
      <c r="C344" s="37">
        <f t="shared" si="310"/>
        <v>52614</v>
      </c>
      <c r="D344" s="38" t="str">
        <f t="shared" si="351"/>
        <v>[전설] 룬스톤을 450개 획득하세요</v>
      </c>
      <c r="E344" s="38" t="str">
        <f t="shared" ref="E344:F344" si="363">D344</f>
        <v>[전설] 룬스톤을 450개 획득하세요</v>
      </c>
      <c r="F344" s="38" t="str">
        <f t="shared" si="363"/>
        <v>[전설] 룬스톤을 450개 획득하세요</v>
      </c>
      <c r="G344" s="37">
        <f>Achievement!J319</f>
        <v>450</v>
      </c>
    </row>
    <row r="345" spans="1:7" x14ac:dyDescent="0.3">
      <c r="A345" s="37" t="b">
        <v>1</v>
      </c>
      <c r="B345" s="38" t="str">
        <f t="shared" si="302"/>
        <v>업적설명 - [전설] 룬스톤을 500개 획득하세요</v>
      </c>
      <c r="C345" s="37">
        <f t="shared" si="310"/>
        <v>52615</v>
      </c>
      <c r="D345" s="38" t="str">
        <f t="shared" si="351"/>
        <v>[전설] 룬스톤을 500개 획득하세요</v>
      </c>
      <c r="E345" s="38" t="str">
        <f t="shared" ref="E345:F345" si="364">D345</f>
        <v>[전설] 룬스톤을 500개 획득하세요</v>
      </c>
      <c r="F345" s="38" t="str">
        <f t="shared" si="364"/>
        <v>[전설] 룬스톤을 500개 획득하세요</v>
      </c>
      <c r="G345" s="37">
        <f>Achievement!J320</f>
        <v>500</v>
      </c>
    </row>
    <row r="346" spans="1:7" x14ac:dyDescent="0.3">
      <c r="A346" s="41" t="b">
        <v>1</v>
      </c>
      <c r="B346" s="42" t="str">
        <f t="shared" si="302"/>
        <v>업적설명 - [불멸] 룬스톤을 1개 획득하세요</v>
      </c>
      <c r="C346" s="41">
        <f t="shared" si="310"/>
        <v>52616</v>
      </c>
      <c r="D346" s="42" t="str">
        <f>"[불멸] 룬스톤을 "&amp; G346&amp;"개 획득하세요"</f>
        <v>[불멸] 룬스톤을 1개 획득하세요</v>
      </c>
      <c r="E346" s="42" t="str">
        <f t="shared" ref="E346:F346" si="365">D346</f>
        <v>[불멸] 룬스톤을 1개 획득하세요</v>
      </c>
      <c r="F346" s="42" t="str">
        <f t="shared" si="365"/>
        <v>[불멸] 룬스톤을 1개 획득하세요</v>
      </c>
      <c r="G346" s="41">
        <f>Achievement!J321</f>
        <v>1</v>
      </c>
    </row>
    <row r="347" spans="1:7" x14ac:dyDescent="0.3">
      <c r="A347" s="41" t="b">
        <v>1</v>
      </c>
      <c r="B347" s="42" t="str">
        <f t="shared" si="302"/>
        <v>업적설명 - [불멸] 룬스톤을 10개 획득하세요</v>
      </c>
      <c r="C347" s="41">
        <f t="shared" si="310"/>
        <v>52617</v>
      </c>
      <c r="D347" s="42" t="str">
        <f t="shared" ref="D347:D359" si="366">"[불멸] 룬스톤을 "&amp; G347&amp;"개 획득하세요"</f>
        <v>[불멸] 룬스톤을 10개 획득하세요</v>
      </c>
      <c r="E347" s="42" t="str">
        <f t="shared" ref="E347:F347" si="367">D347</f>
        <v>[불멸] 룬스톤을 10개 획득하세요</v>
      </c>
      <c r="F347" s="42" t="str">
        <f t="shared" si="367"/>
        <v>[불멸] 룬스톤을 10개 획득하세요</v>
      </c>
      <c r="G347" s="41">
        <f>Achievement!J322</f>
        <v>10</v>
      </c>
    </row>
    <row r="348" spans="1:7" x14ac:dyDescent="0.3">
      <c r="A348" s="41" t="b">
        <v>1</v>
      </c>
      <c r="B348" s="42" t="str">
        <f t="shared" si="302"/>
        <v>업적설명 - [불멸] 룬스톤을 20개 획득하세요</v>
      </c>
      <c r="C348" s="41">
        <f t="shared" si="310"/>
        <v>52618</v>
      </c>
      <c r="D348" s="42" t="str">
        <f t="shared" si="366"/>
        <v>[불멸] 룬스톤을 20개 획득하세요</v>
      </c>
      <c r="E348" s="42" t="str">
        <f t="shared" ref="E348:F348" si="368">D348</f>
        <v>[불멸] 룬스톤을 20개 획득하세요</v>
      </c>
      <c r="F348" s="42" t="str">
        <f t="shared" si="368"/>
        <v>[불멸] 룬스톤을 20개 획득하세요</v>
      </c>
      <c r="G348" s="41">
        <f>Achievement!J323</f>
        <v>20</v>
      </c>
    </row>
    <row r="349" spans="1:7" x14ac:dyDescent="0.3">
      <c r="A349" s="41" t="b">
        <v>1</v>
      </c>
      <c r="B349" s="42" t="str">
        <f t="shared" si="302"/>
        <v>업적설명 - [불멸] 룬스톤을 30개 획득하세요</v>
      </c>
      <c r="C349" s="41">
        <f t="shared" si="310"/>
        <v>52619</v>
      </c>
      <c r="D349" s="42" t="str">
        <f t="shared" si="366"/>
        <v>[불멸] 룬스톤을 30개 획득하세요</v>
      </c>
      <c r="E349" s="42" t="str">
        <f t="shared" ref="E349:F349" si="369">D349</f>
        <v>[불멸] 룬스톤을 30개 획득하세요</v>
      </c>
      <c r="F349" s="42" t="str">
        <f t="shared" si="369"/>
        <v>[불멸] 룬스톤을 30개 획득하세요</v>
      </c>
      <c r="G349" s="41">
        <f>Achievement!J324</f>
        <v>30</v>
      </c>
    </row>
    <row r="350" spans="1:7" x14ac:dyDescent="0.3">
      <c r="A350" s="41" t="b">
        <v>1</v>
      </c>
      <c r="B350" s="42" t="str">
        <f t="shared" si="302"/>
        <v>업적설명 - [불멸] 룬스톤을 50개 획득하세요</v>
      </c>
      <c r="C350" s="41">
        <f t="shared" si="310"/>
        <v>52620</v>
      </c>
      <c r="D350" s="42" t="str">
        <f t="shared" si="366"/>
        <v>[불멸] 룬스톤을 50개 획득하세요</v>
      </c>
      <c r="E350" s="42" t="str">
        <f t="shared" ref="E350:F350" si="370">D350</f>
        <v>[불멸] 룬스톤을 50개 획득하세요</v>
      </c>
      <c r="F350" s="42" t="str">
        <f t="shared" si="370"/>
        <v>[불멸] 룬스톤을 50개 획득하세요</v>
      </c>
      <c r="G350" s="41">
        <f>Achievement!J325</f>
        <v>50</v>
      </c>
    </row>
    <row r="351" spans="1:7" x14ac:dyDescent="0.3">
      <c r="A351" s="41" t="b">
        <v>1</v>
      </c>
      <c r="B351" s="42" t="str">
        <f t="shared" si="302"/>
        <v>업적설명 - [불멸] 룬스톤을 100개 획득하세요</v>
      </c>
      <c r="C351" s="41">
        <f t="shared" si="310"/>
        <v>52621</v>
      </c>
      <c r="D351" s="42" t="str">
        <f t="shared" si="366"/>
        <v>[불멸] 룬스톤을 100개 획득하세요</v>
      </c>
      <c r="E351" s="42" t="str">
        <f t="shared" ref="E351:F351" si="371">D351</f>
        <v>[불멸] 룬스톤을 100개 획득하세요</v>
      </c>
      <c r="F351" s="42" t="str">
        <f t="shared" si="371"/>
        <v>[불멸] 룬스톤을 100개 획득하세요</v>
      </c>
      <c r="G351" s="41">
        <f>Achievement!J326</f>
        <v>100</v>
      </c>
    </row>
    <row r="352" spans="1:7" x14ac:dyDescent="0.3">
      <c r="A352" s="41" t="b">
        <v>1</v>
      </c>
      <c r="B352" s="42" t="str">
        <f t="shared" ref="B352:B415" si="372">"업적설명 - " &amp;D352</f>
        <v>업적설명 - [불멸] 룬스톤을 150개 획득하세요</v>
      </c>
      <c r="C352" s="41">
        <f t="shared" si="310"/>
        <v>52622</v>
      </c>
      <c r="D352" s="42" t="str">
        <f t="shared" si="366"/>
        <v>[불멸] 룬스톤을 150개 획득하세요</v>
      </c>
      <c r="E352" s="42" t="str">
        <f t="shared" ref="E352:F352" si="373">D352</f>
        <v>[불멸] 룬스톤을 150개 획득하세요</v>
      </c>
      <c r="F352" s="42" t="str">
        <f t="shared" si="373"/>
        <v>[불멸] 룬스톤을 150개 획득하세요</v>
      </c>
      <c r="G352" s="41">
        <f>Achievement!J327</f>
        <v>150</v>
      </c>
    </row>
    <row r="353" spans="1:7" x14ac:dyDescent="0.3">
      <c r="A353" s="41" t="b">
        <v>1</v>
      </c>
      <c r="B353" s="42" t="str">
        <f t="shared" si="372"/>
        <v>업적설명 - [불멸] 룬스톤을 200개 획득하세요</v>
      </c>
      <c r="C353" s="41">
        <f t="shared" si="310"/>
        <v>52623</v>
      </c>
      <c r="D353" s="42" t="str">
        <f t="shared" si="366"/>
        <v>[불멸] 룬스톤을 200개 획득하세요</v>
      </c>
      <c r="E353" s="42" t="str">
        <f t="shared" ref="E353:F353" si="374">D353</f>
        <v>[불멸] 룬스톤을 200개 획득하세요</v>
      </c>
      <c r="F353" s="42" t="str">
        <f t="shared" si="374"/>
        <v>[불멸] 룬스톤을 200개 획득하세요</v>
      </c>
      <c r="G353" s="41">
        <f>Achievement!J328</f>
        <v>200</v>
      </c>
    </row>
    <row r="354" spans="1:7" x14ac:dyDescent="0.3">
      <c r="A354" s="41" t="b">
        <v>1</v>
      </c>
      <c r="B354" s="42" t="str">
        <f t="shared" si="372"/>
        <v>업적설명 - [불멸] 룬스톤을 250개 획득하세요</v>
      </c>
      <c r="C354" s="41">
        <f t="shared" si="310"/>
        <v>52624</v>
      </c>
      <c r="D354" s="42" t="str">
        <f t="shared" si="366"/>
        <v>[불멸] 룬스톤을 250개 획득하세요</v>
      </c>
      <c r="E354" s="42" t="str">
        <f t="shared" ref="E354:F354" si="375">D354</f>
        <v>[불멸] 룬스톤을 250개 획득하세요</v>
      </c>
      <c r="F354" s="42" t="str">
        <f t="shared" si="375"/>
        <v>[불멸] 룬스톤을 250개 획득하세요</v>
      </c>
      <c r="G354" s="41">
        <f>Achievement!J329</f>
        <v>250</v>
      </c>
    </row>
    <row r="355" spans="1:7" x14ac:dyDescent="0.3">
      <c r="A355" s="41" t="b">
        <v>1</v>
      </c>
      <c r="B355" s="42" t="str">
        <f t="shared" si="372"/>
        <v>업적설명 - [불멸] 룬스톤을 300개 획득하세요</v>
      </c>
      <c r="C355" s="41">
        <f t="shared" si="310"/>
        <v>52625</v>
      </c>
      <c r="D355" s="42" t="str">
        <f t="shared" si="366"/>
        <v>[불멸] 룬스톤을 300개 획득하세요</v>
      </c>
      <c r="E355" s="42" t="str">
        <f t="shared" ref="E355:F355" si="376">D355</f>
        <v>[불멸] 룬스톤을 300개 획득하세요</v>
      </c>
      <c r="F355" s="42" t="str">
        <f t="shared" si="376"/>
        <v>[불멸] 룬스톤을 300개 획득하세요</v>
      </c>
      <c r="G355" s="41">
        <f>Achievement!J330</f>
        <v>300</v>
      </c>
    </row>
    <row r="356" spans="1:7" x14ac:dyDescent="0.3">
      <c r="A356" s="41" t="b">
        <v>1</v>
      </c>
      <c r="B356" s="42" t="str">
        <f t="shared" si="372"/>
        <v>업적설명 - [불멸] 룬스톤을 350개 획득하세요</v>
      </c>
      <c r="C356" s="41">
        <f t="shared" si="310"/>
        <v>52626</v>
      </c>
      <c r="D356" s="42" t="str">
        <f t="shared" si="366"/>
        <v>[불멸] 룬스톤을 350개 획득하세요</v>
      </c>
      <c r="E356" s="42" t="str">
        <f t="shared" ref="E356:F356" si="377">D356</f>
        <v>[불멸] 룬스톤을 350개 획득하세요</v>
      </c>
      <c r="F356" s="42" t="str">
        <f t="shared" si="377"/>
        <v>[불멸] 룬스톤을 350개 획득하세요</v>
      </c>
      <c r="G356" s="41">
        <f>Achievement!J331</f>
        <v>350</v>
      </c>
    </row>
    <row r="357" spans="1:7" x14ac:dyDescent="0.3">
      <c r="A357" s="41" t="b">
        <v>1</v>
      </c>
      <c r="B357" s="42" t="str">
        <f t="shared" si="372"/>
        <v>업적설명 - [불멸] 룬스톤을 400개 획득하세요</v>
      </c>
      <c r="C357" s="41">
        <f t="shared" si="310"/>
        <v>52627</v>
      </c>
      <c r="D357" s="42" t="str">
        <f t="shared" si="366"/>
        <v>[불멸] 룬스톤을 400개 획득하세요</v>
      </c>
      <c r="E357" s="42" t="str">
        <f t="shared" ref="E357:F357" si="378">D357</f>
        <v>[불멸] 룬스톤을 400개 획득하세요</v>
      </c>
      <c r="F357" s="42" t="str">
        <f t="shared" si="378"/>
        <v>[불멸] 룬스톤을 400개 획득하세요</v>
      </c>
      <c r="G357" s="41">
        <f>Achievement!J332</f>
        <v>400</v>
      </c>
    </row>
    <row r="358" spans="1:7" x14ac:dyDescent="0.3">
      <c r="A358" s="41" t="b">
        <v>1</v>
      </c>
      <c r="B358" s="42" t="str">
        <f t="shared" si="372"/>
        <v>업적설명 - [불멸] 룬스톤을 450개 획득하세요</v>
      </c>
      <c r="C358" s="41">
        <f t="shared" si="310"/>
        <v>52628</v>
      </c>
      <c r="D358" s="42" t="str">
        <f t="shared" si="366"/>
        <v>[불멸] 룬스톤을 450개 획득하세요</v>
      </c>
      <c r="E358" s="42" t="str">
        <f t="shared" ref="E358:F358" si="379">D358</f>
        <v>[불멸] 룬스톤을 450개 획득하세요</v>
      </c>
      <c r="F358" s="42" t="str">
        <f t="shared" si="379"/>
        <v>[불멸] 룬스톤을 450개 획득하세요</v>
      </c>
      <c r="G358" s="41">
        <f>Achievement!J333</f>
        <v>450</v>
      </c>
    </row>
    <row r="359" spans="1:7" x14ac:dyDescent="0.3">
      <c r="A359" s="41" t="b">
        <v>1</v>
      </c>
      <c r="B359" s="42" t="str">
        <f t="shared" si="372"/>
        <v>업적설명 - [불멸] 룬스톤을 500개 획득하세요</v>
      </c>
      <c r="C359" s="41">
        <f t="shared" ref="C359:C422" si="380">C358+1</f>
        <v>52629</v>
      </c>
      <c r="D359" s="42" t="str">
        <f t="shared" si="366"/>
        <v>[불멸] 룬스톤을 500개 획득하세요</v>
      </c>
      <c r="E359" s="42" t="str">
        <f t="shared" ref="E359:F359" si="381">D359</f>
        <v>[불멸] 룬스톤을 500개 획득하세요</v>
      </c>
      <c r="F359" s="42" t="str">
        <f t="shared" si="381"/>
        <v>[불멸] 룬스톤을 500개 획득하세요</v>
      </c>
      <c r="G359" s="41">
        <f>Achievement!J334</f>
        <v>500</v>
      </c>
    </row>
    <row r="360" spans="1:7" x14ac:dyDescent="0.3">
      <c r="A360" s="37" t="b">
        <v>1</v>
      </c>
      <c r="B360" s="38" t="str">
        <f t="shared" si="372"/>
        <v>업적설명 - 장비아이템을 1회 합성하세요</v>
      </c>
      <c r="C360" s="37">
        <f t="shared" si="380"/>
        <v>52630</v>
      </c>
      <c r="D360" s="38" t="str">
        <f>"장비아이템을 " &amp; G360 &amp; "회 합성하세요"</f>
        <v>장비아이템을 1회 합성하세요</v>
      </c>
      <c r="E360" s="38" t="str">
        <f t="shared" ref="E360:F360" si="382">D360</f>
        <v>장비아이템을 1회 합성하세요</v>
      </c>
      <c r="F360" s="38" t="str">
        <f t="shared" si="382"/>
        <v>장비아이템을 1회 합성하세요</v>
      </c>
      <c r="G360" s="37">
        <f>Achievement!J335</f>
        <v>1</v>
      </c>
    </row>
    <row r="361" spans="1:7" x14ac:dyDescent="0.3">
      <c r="A361" s="37" t="b">
        <v>1</v>
      </c>
      <c r="B361" s="38" t="str">
        <f t="shared" si="372"/>
        <v>업적설명 - 장비아이템을 5회 합성하세요</v>
      </c>
      <c r="C361" s="37">
        <f t="shared" si="380"/>
        <v>52631</v>
      </c>
      <c r="D361" s="38" t="str">
        <f t="shared" ref="D361:D383" si="383">"장비아이템을 " &amp; G361 &amp; "회 합성하세요"</f>
        <v>장비아이템을 5회 합성하세요</v>
      </c>
      <c r="E361" s="38" t="str">
        <f t="shared" ref="E361:F361" si="384">D361</f>
        <v>장비아이템을 5회 합성하세요</v>
      </c>
      <c r="F361" s="38" t="str">
        <f t="shared" si="384"/>
        <v>장비아이템을 5회 합성하세요</v>
      </c>
      <c r="G361" s="37">
        <f>Achievement!J336</f>
        <v>5</v>
      </c>
    </row>
    <row r="362" spans="1:7" x14ac:dyDescent="0.3">
      <c r="A362" s="37" t="b">
        <v>1</v>
      </c>
      <c r="B362" s="38" t="str">
        <f t="shared" si="372"/>
        <v>업적설명 - 장비아이템을 10회 합성하세요</v>
      </c>
      <c r="C362" s="37">
        <f t="shared" si="380"/>
        <v>52632</v>
      </c>
      <c r="D362" s="38" t="str">
        <f t="shared" si="383"/>
        <v>장비아이템을 10회 합성하세요</v>
      </c>
      <c r="E362" s="38" t="str">
        <f t="shared" ref="E362:F362" si="385">D362</f>
        <v>장비아이템을 10회 합성하세요</v>
      </c>
      <c r="F362" s="38" t="str">
        <f t="shared" si="385"/>
        <v>장비아이템을 10회 합성하세요</v>
      </c>
      <c r="G362" s="37">
        <f>Achievement!J337</f>
        <v>10</v>
      </c>
    </row>
    <row r="363" spans="1:7" x14ac:dyDescent="0.3">
      <c r="A363" s="37" t="b">
        <v>1</v>
      </c>
      <c r="B363" s="38" t="str">
        <f t="shared" si="372"/>
        <v>업적설명 - 장비아이템을 15회 합성하세요</v>
      </c>
      <c r="C363" s="37">
        <f t="shared" si="380"/>
        <v>52633</v>
      </c>
      <c r="D363" s="38" t="str">
        <f t="shared" si="383"/>
        <v>장비아이템을 15회 합성하세요</v>
      </c>
      <c r="E363" s="38" t="str">
        <f t="shared" ref="E363:F363" si="386">D363</f>
        <v>장비아이템을 15회 합성하세요</v>
      </c>
      <c r="F363" s="38" t="str">
        <f t="shared" si="386"/>
        <v>장비아이템을 15회 합성하세요</v>
      </c>
      <c r="G363" s="37">
        <f>Achievement!J338</f>
        <v>15</v>
      </c>
    </row>
    <row r="364" spans="1:7" x14ac:dyDescent="0.3">
      <c r="A364" s="37" t="b">
        <v>1</v>
      </c>
      <c r="B364" s="38" t="str">
        <f t="shared" si="372"/>
        <v>업적설명 - 장비아이템을 20회 합성하세요</v>
      </c>
      <c r="C364" s="37">
        <f t="shared" si="380"/>
        <v>52634</v>
      </c>
      <c r="D364" s="38" t="str">
        <f t="shared" si="383"/>
        <v>장비아이템을 20회 합성하세요</v>
      </c>
      <c r="E364" s="38" t="str">
        <f t="shared" ref="E364:F364" si="387">D364</f>
        <v>장비아이템을 20회 합성하세요</v>
      </c>
      <c r="F364" s="38" t="str">
        <f t="shared" si="387"/>
        <v>장비아이템을 20회 합성하세요</v>
      </c>
      <c r="G364" s="37">
        <f>Achievement!J339</f>
        <v>20</v>
      </c>
    </row>
    <row r="365" spans="1:7" x14ac:dyDescent="0.3">
      <c r="A365" s="37" t="b">
        <v>1</v>
      </c>
      <c r="B365" s="38" t="str">
        <f t="shared" si="372"/>
        <v>업적설명 - 장비아이템을 25회 합성하세요</v>
      </c>
      <c r="C365" s="37">
        <f t="shared" si="380"/>
        <v>52635</v>
      </c>
      <c r="D365" s="38" t="str">
        <f t="shared" si="383"/>
        <v>장비아이템을 25회 합성하세요</v>
      </c>
      <c r="E365" s="38" t="str">
        <f t="shared" ref="E365:F365" si="388">D365</f>
        <v>장비아이템을 25회 합성하세요</v>
      </c>
      <c r="F365" s="38" t="str">
        <f t="shared" si="388"/>
        <v>장비아이템을 25회 합성하세요</v>
      </c>
      <c r="G365" s="37">
        <f>Achievement!J340</f>
        <v>25</v>
      </c>
    </row>
    <row r="366" spans="1:7" x14ac:dyDescent="0.3">
      <c r="A366" s="37" t="b">
        <v>1</v>
      </c>
      <c r="B366" s="38" t="str">
        <f t="shared" si="372"/>
        <v>업적설명 - 장비아이템을 30회 합성하세요</v>
      </c>
      <c r="C366" s="37">
        <f t="shared" si="380"/>
        <v>52636</v>
      </c>
      <c r="D366" s="38" t="str">
        <f t="shared" si="383"/>
        <v>장비아이템을 30회 합성하세요</v>
      </c>
      <c r="E366" s="38" t="str">
        <f t="shared" ref="E366:F366" si="389">D366</f>
        <v>장비아이템을 30회 합성하세요</v>
      </c>
      <c r="F366" s="38" t="str">
        <f t="shared" si="389"/>
        <v>장비아이템을 30회 합성하세요</v>
      </c>
      <c r="G366" s="37">
        <f>Achievement!J341</f>
        <v>30</v>
      </c>
    </row>
    <row r="367" spans="1:7" x14ac:dyDescent="0.3">
      <c r="A367" s="37" t="b">
        <v>1</v>
      </c>
      <c r="B367" s="38" t="str">
        <f t="shared" si="372"/>
        <v>업적설명 - 장비아이템을 35회 합성하세요</v>
      </c>
      <c r="C367" s="37">
        <f t="shared" si="380"/>
        <v>52637</v>
      </c>
      <c r="D367" s="38" t="str">
        <f t="shared" si="383"/>
        <v>장비아이템을 35회 합성하세요</v>
      </c>
      <c r="E367" s="38" t="str">
        <f t="shared" ref="E367:F367" si="390">D367</f>
        <v>장비아이템을 35회 합성하세요</v>
      </c>
      <c r="F367" s="38" t="str">
        <f t="shared" si="390"/>
        <v>장비아이템을 35회 합성하세요</v>
      </c>
      <c r="G367" s="37">
        <f>Achievement!J342</f>
        <v>35</v>
      </c>
    </row>
    <row r="368" spans="1:7" x14ac:dyDescent="0.3">
      <c r="A368" s="37" t="b">
        <v>1</v>
      </c>
      <c r="B368" s="38" t="str">
        <f t="shared" si="372"/>
        <v>업적설명 - 장비아이템을 40회 합성하세요</v>
      </c>
      <c r="C368" s="37">
        <f t="shared" si="380"/>
        <v>52638</v>
      </c>
      <c r="D368" s="38" t="str">
        <f t="shared" si="383"/>
        <v>장비아이템을 40회 합성하세요</v>
      </c>
      <c r="E368" s="38" t="str">
        <f t="shared" ref="E368:F368" si="391">D368</f>
        <v>장비아이템을 40회 합성하세요</v>
      </c>
      <c r="F368" s="38" t="str">
        <f t="shared" si="391"/>
        <v>장비아이템을 40회 합성하세요</v>
      </c>
      <c r="G368" s="37">
        <f>Achievement!J343</f>
        <v>40</v>
      </c>
    </row>
    <row r="369" spans="1:7" x14ac:dyDescent="0.3">
      <c r="A369" s="37" t="b">
        <v>1</v>
      </c>
      <c r="B369" s="38" t="str">
        <f t="shared" si="372"/>
        <v>업적설명 - 장비아이템을 45회 합성하세요</v>
      </c>
      <c r="C369" s="37">
        <f t="shared" si="380"/>
        <v>52639</v>
      </c>
      <c r="D369" s="38" t="str">
        <f t="shared" si="383"/>
        <v>장비아이템을 45회 합성하세요</v>
      </c>
      <c r="E369" s="38" t="str">
        <f t="shared" ref="E369:F369" si="392">D369</f>
        <v>장비아이템을 45회 합성하세요</v>
      </c>
      <c r="F369" s="38" t="str">
        <f t="shared" si="392"/>
        <v>장비아이템을 45회 합성하세요</v>
      </c>
      <c r="G369" s="37">
        <f>Achievement!J344</f>
        <v>45</v>
      </c>
    </row>
    <row r="370" spans="1:7" x14ac:dyDescent="0.3">
      <c r="A370" s="37" t="b">
        <v>1</v>
      </c>
      <c r="B370" s="38" t="str">
        <f t="shared" si="372"/>
        <v>업적설명 - 장비아이템을 50회 합성하세요</v>
      </c>
      <c r="C370" s="37">
        <f t="shared" si="380"/>
        <v>52640</v>
      </c>
      <c r="D370" s="38" t="str">
        <f t="shared" si="383"/>
        <v>장비아이템을 50회 합성하세요</v>
      </c>
      <c r="E370" s="38" t="str">
        <f t="shared" ref="E370:F370" si="393">D370</f>
        <v>장비아이템을 50회 합성하세요</v>
      </c>
      <c r="F370" s="38" t="str">
        <f t="shared" si="393"/>
        <v>장비아이템을 50회 합성하세요</v>
      </c>
      <c r="G370" s="37">
        <f>Achievement!J345</f>
        <v>50</v>
      </c>
    </row>
    <row r="371" spans="1:7" x14ac:dyDescent="0.3">
      <c r="A371" s="37" t="b">
        <v>1</v>
      </c>
      <c r="B371" s="38" t="str">
        <f t="shared" si="372"/>
        <v>업적설명 - 장비아이템을 60회 합성하세요</v>
      </c>
      <c r="C371" s="37">
        <f t="shared" si="380"/>
        <v>52641</v>
      </c>
      <c r="D371" s="38" t="str">
        <f t="shared" si="383"/>
        <v>장비아이템을 60회 합성하세요</v>
      </c>
      <c r="E371" s="38" t="str">
        <f t="shared" ref="E371:F371" si="394">D371</f>
        <v>장비아이템을 60회 합성하세요</v>
      </c>
      <c r="F371" s="38" t="str">
        <f t="shared" si="394"/>
        <v>장비아이템을 60회 합성하세요</v>
      </c>
      <c r="G371" s="37">
        <f>Achievement!J346</f>
        <v>60</v>
      </c>
    </row>
    <row r="372" spans="1:7" x14ac:dyDescent="0.3">
      <c r="A372" s="37" t="b">
        <v>1</v>
      </c>
      <c r="B372" s="38" t="str">
        <f t="shared" si="372"/>
        <v>업적설명 - 장비아이템을 70회 합성하세요</v>
      </c>
      <c r="C372" s="37">
        <f t="shared" si="380"/>
        <v>52642</v>
      </c>
      <c r="D372" s="38" t="str">
        <f t="shared" si="383"/>
        <v>장비아이템을 70회 합성하세요</v>
      </c>
      <c r="E372" s="38" t="str">
        <f t="shared" ref="E372:F372" si="395">D372</f>
        <v>장비아이템을 70회 합성하세요</v>
      </c>
      <c r="F372" s="38" t="str">
        <f t="shared" si="395"/>
        <v>장비아이템을 70회 합성하세요</v>
      </c>
      <c r="G372" s="37">
        <f>Achievement!J347</f>
        <v>70</v>
      </c>
    </row>
    <row r="373" spans="1:7" x14ac:dyDescent="0.3">
      <c r="A373" s="37" t="b">
        <v>1</v>
      </c>
      <c r="B373" s="38" t="str">
        <f t="shared" si="372"/>
        <v>업적설명 - 장비아이템을 80회 합성하세요</v>
      </c>
      <c r="C373" s="37">
        <f t="shared" si="380"/>
        <v>52643</v>
      </c>
      <c r="D373" s="38" t="str">
        <f t="shared" si="383"/>
        <v>장비아이템을 80회 합성하세요</v>
      </c>
      <c r="E373" s="38" t="str">
        <f t="shared" ref="E373:F373" si="396">D373</f>
        <v>장비아이템을 80회 합성하세요</v>
      </c>
      <c r="F373" s="38" t="str">
        <f t="shared" si="396"/>
        <v>장비아이템을 80회 합성하세요</v>
      </c>
      <c r="G373" s="37">
        <f>Achievement!J348</f>
        <v>80</v>
      </c>
    </row>
    <row r="374" spans="1:7" x14ac:dyDescent="0.3">
      <c r="A374" s="37" t="b">
        <v>1</v>
      </c>
      <c r="B374" s="38" t="str">
        <f t="shared" si="372"/>
        <v>업적설명 - 장비아이템을 90회 합성하세요</v>
      </c>
      <c r="C374" s="37">
        <f t="shared" si="380"/>
        <v>52644</v>
      </c>
      <c r="D374" s="38" t="str">
        <f t="shared" si="383"/>
        <v>장비아이템을 90회 합성하세요</v>
      </c>
      <c r="E374" s="38" t="str">
        <f t="shared" ref="E374:F374" si="397">D374</f>
        <v>장비아이템을 90회 합성하세요</v>
      </c>
      <c r="F374" s="38" t="str">
        <f t="shared" si="397"/>
        <v>장비아이템을 90회 합성하세요</v>
      </c>
      <c r="G374" s="37">
        <f>Achievement!J349</f>
        <v>90</v>
      </c>
    </row>
    <row r="375" spans="1:7" x14ac:dyDescent="0.3">
      <c r="A375" s="37" t="b">
        <v>1</v>
      </c>
      <c r="B375" s="38" t="str">
        <f t="shared" si="372"/>
        <v>업적설명 - 장비아이템을 100회 합성하세요</v>
      </c>
      <c r="C375" s="37">
        <f t="shared" si="380"/>
        <v>52645</v>
      </c>
      <c r="D375" s="38" t="str">
        <f t="shared" si="383"/>
        <v>장비아이템을 100회 합성하세요</v>
      </c>
      <c r="E375" s="38" t="str">
        <f t="shared" ref="E375:F375" si="398">D375</f>
        <v>장비아이템을 100회 합성하세요</v>
      </c>
      <c r="F375" s="38" t="str">
        <f t="shared" si="398"/>
        <v>장비아이템을 100회 합성하세요</v>
      </c>
      <c r="G375" s="37">
        <f>Achievement!J350</f>
        <v>100</v>
      </c>
    </row>
    <row r="376" spans="1:7" x14ac:dyDescent="0.3">
      <c r="A376" s="37" t="b">
        <v>1</v>
      </c>
      <c r="B376" s="38" t="str">
        <f t="shared" si="372"/>
        <v>업적설명 - 장비아이템을 150회 합성하세요</v>
      </c>
      <c r="C376" s="37">
        <f t="shared" si="380"/>
        <v>52646</v>
      </c>
      <c r="D376" s="38" t="str">
        <f t="shared" si="383"/>
        <v>장비아이템을 150회 합성하세요</v>
      </c>
      <c r="E376" s="38" t="str">
        <f t="shared" ref="E376:F376" si="399">D376</f>
        <v>장비아이템을 150회 합성하세요</v>
      </c>
      <c r="F376" s="38" t="str">
        <f t="shared" si="399"/>
        <v>장비아이템을 150회 합성하세요</v>
      </c>
      <c r="G376" s="37">
        <f>Achievement!J351</f>
        <v>150</v>
      </c>
    </row>
    <row r="377" spans="1:7" x14ac:dyDescent="0.3">
      <c r="A377" s="37" t="b">
        <v>1</v>
      </c>
      <c r="B377" s="38" t="str">
        <f t="shared" si="372"/>
        <v>업적설명 - 장비아이템을 200회 합성하세요</v>
      </c>
      <c r="C377" s="37">
        <f t="shared" si="380"/>
        <v>52647</v>
      </c>
      <c r="D377" s="38" t="str">
        <f t="shared" si="383"/>
        <v>장비아이템을 200회 합성하세요</v>
      </c>
      <c r="E377" s="38" t="str">
        <f t="shared" ref="E377:F377" si="400">D377</f>
        <v>장비아이템을 200회 합성하세요</v>
      </c>
      <c r="F377" s="38" t="str">
        <f t="shared" si="400"/>
        <v>장비아이템을 200회 합성하세요</v>
      </c>
      <c r="G377" s="37">
        <f>Achievement!J352</f>
        <v>200</v>
      </c>
    </row>
    <row r="378" spans="1:7" x14ac:dyDescent="0.3">
      <c r="A378" s="37" t="b">
        <v>1</v>
      </c>
      <c r="B378" s="38" t="str">
        <f t="shared" si="372"/>
        <v>업적설명 - 장비아이템을 250회 합성하세요</v>
      </c>
      <c r="C378" s="37">
        <f t="shared" si="380"/>
        <v>52648</v>
      </c>
      <c r="D378" s="38" t="str">
        <f t="shared" si="383"/>
        <v>장비아이템을 250회 합성하세요</v>
      </c>
      <c r="E378" s="38" t="str">
        <f t="shared" ref="E378:F378" si="401">D378</f>
        <v>장비아이템을 250회 합성하세요</v>
      </c>
      <c r="F378" s="38" t="str">
        <f t="shared" si="401"/>
        <v>장비아이템을 250회 합성하세요</v>
      </c>
      <c r="G378" s="37">
        <f>Achievement!J353</f>
        <v>250</v>
      </c>
    </row>
    <row r="379" spans="1:7" x14ac:dyDescent="0.3">
      <c r="A379" s="37" t="b">
        <v>1</v>
      </c>
      <c r="B379" s="38" t="str">
        <f t="shared" si="372"/>
        <v>업적설명 - 장비아이템을 300회 합성하세요</v>
      </c>
      <c r="C379" s="37">
        <f t="shared" si="380"/>
        <v>52649</v>
      </c>
      <c r="D379" s="38" t="str">
        <f t="shared" si="383"/>
        <v>장비아이템을 300회 합성하세요</v>
      </c>
      <c r="E379" s="38" t="str">
        <f t="shared" ref="E379:F379" si="402">D379</f>
        <v>장비아이템을 300회 합성하세요</v>
      </c>
      <c r="F379" s="38" t="str">
        <f t="shared" si="402"/>
        <v>장비아이템을 300회 합성하세요</v>
      </c>
      <c r="G379" s="37">
        <f>Achievement!J354</f>
        <v>300</v>
      </c>
    </row>
    <row r="380" spans="1:7" x14ac:dyDescent="0.3">
      <c r="A380" s="37" t="b">
        <v>1</v>
      </c>
      <c r="B380" s="38" t="str">
        <f t="shared" si="372"/>
        <v>업적설명 - 장비아이템을 350회 합성하세요</v>
      </c>
      <c r="C380" s="37">
        <f t="shared" si="380"/>
        <v>52650</v>
      </c>
      <c r="D380" s="38" t="str">
        <f t="shared" si="383"/>
        <v>장비아이템을 350회 합성하세요</v>
      </c>
      <c r="E380" s="38" t="str">
        <f t="shared" ref="E380:F380" si="403">D380</f>
        <v>장비아이템을 350회 합성하세요</v>
      </c>
      <c r="F380" s="38" t="str">
        <f t="shared" si="403"/>
        <v>장비아이템을 350회 합성하세요</v>
      </c>
      <c r="G380" s="37">
        <f>Achievement!J355</f>
        <v>350</v>
      </c>
    </row>
    <row r="381" spans="1:7" x14ac:dyDescent="0.3">
      <c r="A381" s="37" t="b">
        <v>1</v>
      </c>
      <c r="B381" s="38" t="str">
        <f t="shared" si="372"/>
        <v>업적설명 - 장비아이템을 400회 합성하세요</v>
      </c>
      <c r="C381" s="37">
        <f t="shared" si="380"/>
        <v>52651</v>
      </c>
      <c r="D381" s="38" t="str">
        <f t="shared" si="383"/>
        <v>장비아이템을 400회 합성하세요</v>
      </c>
      <c r="E381" s="38" t="str">
        <f t="shared" ref="E381:F381" si="404">D381</f>
        <v>장비아이템을 400회 합성하세요</v>
      </c>
      <c r="F381" s="38" t="str">
        <f t="shared" si="404"/>
        <v>장비아이템을 400회 합성하세요</v>
      </c>
      <c r="G381" s="37">
        <f>Achievement!J356</f>
        <v>400</v>
      </c>
    </row>
    <row r="382" spans="1:7" x14ac:dyDescent="0.3">
      <c r="A382" s="37" t="b">
        <v>1</v>
      </c>
      <c r="B382" s="38" t="str">
        <f t="shared" si="372"/>
        <v>업적설명 - 장비아이템을 450회 합성하세요</v>
      </c>
      <c r="C382" s="37">
        <f t="shared" si="380"/>
        <v>52652</v>
      </c>
      <c r="D382" s="38" t="str">
        <f t="shared" si="383"/>
        <v>장비아이템을 450회 합성하세요</v>
      </c>
      <c r="E382" s="38" t="str">
        <f t="shared" ref="E382:F382" si="405">D382</f>
        <v>장비아이템을 450회 합성하세요</v>
      </c>
      <c r="F382" s="38" t="str">
        <f t="shared" si="405"/>
        <v>장비아이템을 450회 합성하세요</v>
      </c>
      <c r="G382" s="37">
        <f>Achievement!J357</f>
        <v>450</v>
      </c>
    </row>
    <row r="383" spans="1:7" x14ac:dyDescent="0.3">
      <c r="A383" s="37" t="b">
        <v>1</v>
      </c>
      <c r="B383" s="38" t="str">
        <f t="shared" si="372"/>
        <v>업적설명 - 장비아이템을 500회 합성하세요</v>
      </c>
      <c r="C383" s="37">
        <f t="shared" si="380"/>
        <v>52653</v>
      </c>
      <c r="D383" s="38" t="str">
        <f t="shared" si="383"/>
        <v>장비아이템을 500회 합성하세요</v>
      </c>
      <c r="E383" s="38" t="str">
        <f t="shared" ref="E383:F383" si="406">D383</f>
        <v>장비아이템을 500회 합성하세요</v>
      </c>
      <c r="F383" s="38" t="str">
        <f t="shared" si="406"/>
        <v>장비아이템을 500회 합성하세요</v>
      </c>
      <c r="G383" s="37">
        <f>Achievement!J358</f>
        <v>500</v>
      </c>
    </row>
    <row r="384" spans="1:7" x14ac:dyDescent="0.3">
      <c r="A384" s="41" t="b">
        <v>1</v>
      </c>
      <c r="B384" s="42" t="str">
        <f t="shared" si="372"/>
        <v>업적설명 - 장비아이템을 1회 승급하세요</v>
      </c>
      <c r="C384" s="41">
        <f t="shared" si="380"/>
        <v>52654</v>
      </c>
      <c r="D384" s="42" t="str">
        <f>"장비아이템을 "&amp; G384&amp;"회 승급하세요"</f>
        <v>장비아이템을 1회 승급하세요</v>
      </c>
      <c r="E384" s="42" t="str">
        <f t="shared" ref="E384:F384" si="407">D384</f>
        <v>장비아이템을 1회 승급하세요</v>
      </c>
      <c r="F384" s="42" t="str">
        <f t="shared" si="407"/>
        <v>장비아이템을 1회 승급하세요</v>
      </c>
      <c r="G384" s="41">
        <f>Achievement!J359</f>
        <v>1</v>
      </c>
    </row>
    <row r="385" spans="1:7" x14ac:dyDescent="0.3">
      <c r="A385" s="41" t="b">
        <v>1</v>
      </c>
      <c r="B385" s="42" t="str">
        <f t="shared" si="372"/>
        <v>업적설명 - 장비아이템을 5회 승급하세요</v>
      </c>
      <c r="C385" s="41">
        <f t="shared" si="380"/>
        <v>52655</v>
      </c>
      <c r="D385" s="42" t="str">
        <f t="shared" ref="D385:D400" si="408">"장비아이템을 "&amp; G385&amp;"회 승급하세요"</f>
        <v>장비아이템을 5회 승급하세요</v>
      </c>
      <c r="E385" s="42" t="str">
        <f t="shared" ref="E385:F385" si="409">D385</f>
        <v>장비아이템을 5회 승급하세요</v>
      </c>
      <c r="F385" s="42" t="str">
        <f t="shared" si="409"/>
        <v>장비아이템을 5회 승급하세요</v>
      </c>
      <c r="G385" s="41">
        <f>Achievement!J360</f>
        <v>5</v>
      </c>
    </row>
    <row r="386" spans="1:7" x14ac:dyDescent="0.3">
      <c r="A386" s="41" t="b">
        <v>1</v>
      </c>
      <c r="B386" s="42" t="str">
        <f t="shared" si="372"/>
        <v>업적설명 - 장비아이템을 10회 승급하세요</v>
      </c>
      <c r="C386" s="41">
        <f t="shared" si="380"/>
        <v>52656</v>
      </c>
      <c r="D386" s="42" t="str">
        <f t="shared" si="408"/>
        <v>장비아이템을 10회 승급하세요</v>
      </c>
      <c r="E386" s="42" t="str">
        <f t="shared" ref="E386:F386" si="410">D386</f>
        <v>장비아이템을 10회 승급하세요</v>
      </c>
      <c r="F386" s="42" t="str">
        <f t="shared" si="410"/>
        <v>장비아이템을 10회 승급하세요</v>
      </c>
      <c r="G386" s="41">
        <f>Achievement!J361</f>
        <v>10</v>
      </c>
    </row>
    <row r="387" spans="1:7" x14ac:dyDescent="0.3">
      <c r="A387" s="41" t="b">
        <v>1</v>
      </c>
      <c r="B387" s="42" t="str">
        <f t="shared" si="372"/>
        <v>업적설명 - 장비아이템을 15회 승급하세요</v>
      </c>
      <c r="C387" s="41">
        <f t="shared" si="380"/>
        <v>52657</v>
      </c>
      <c r="D387" s="42" t="str">
        <f t="shared" si="408"/>
        <v>장비아이템을 15회 승급하세요</v>
      </c>
      <c r="E387" s="42" t="str">
        <f t="shared" ref="E387:F387" si="411">D387</f>
        <v>장비아이템을 15회 승급하세요</v>
      </c>
      <c r="F387" s="42" t="str">
        <f t="shared" si="411"/>
        <v>장비아이템을 15회 승급하세요</v>
      </c>
      <c r="G387" s="41">
        <f>Achievement!J362</f>
        <v>15</v>
      </c>
    </row>
    <row r="388" spans="1:7" x14ac:dyDescent="0.3">
      <c r="A388" s="41" t="b">
        <v>1</v>
      </c>
      <c r="B388" s="42" t="str">
        <f t="shared" si="372"/>
        <v>업적설명 - 장비아이템을 20회 승급하세요</v>
      </c>
      <c r="C388" s="41">
        <f t="shared" si="380"/>
        <v>52658</v>
      </c>
      <c r="D388" s="42" t="str">
        <f t="shared" si="408"/>
        <v>장비아이템을 20회 승급하세요</v>
      </c>
      <c r="E388" s="42" t="str">
        <f t="shared" ref="E388:F388" si="412">D388</f>
        <v>장비아이템을 20회 승급하세요</v>
      </c>
      <c r="F388" s="42" t="str">
        <f t="shared" si="412"/>
        <v>장비아이템을 20회 승급하세요</v>
      </c>
      <c r="G388" s="41">
        <f>Achievement!J363</f>
        <v>20</v>
      </c>
    </row>
    <row r="389" spans="1:7" x14ac:dyDescent="0.3">
      <c r="A389" s="41" t="b">
        <v>1</v>
      </c>
      <c r="B389" s="42" t="str">
        <f t="shared" si="372"/>
        <v>업적설명 - 장비아이템을 25회 승급하세요</v>
      </c>
      <c r="C389" s="41">
        <f t="shared" si="380"/>
        <v>52659</v>
      </c>
      <c r="D389" s="42" t="str">
        <f t="shared" si="408"/>
        <v>장비아이템을 25회 승급하세요</v>
      </c>
      <c r="E389" s="42" t="str">
        <f t="shared" ref="E389:F389" si="413">D389</f>
        <v>장비아이템을 25회 승급하세요</v>
      </c>
      <c r="F389" s="42" t="str">
        <f t="shared" si="413"/>
        <v>장비아이템을 25회 승급하세요</v>
      </c>
      <c r="G389" s="41">
        <f>Achievement!J364</f>
        <v>25</v>
      </c>
    </row>
    <row r="390" spans="1:7" x14ac:dyDescent="0.3">
      <c r="A390" s="41" t="b">
        <v>1</v>
      </c>
      <c r="B390" s="42" t="str">
        <f t="shared" si="372"/>
        <v>업적설명 - 장비아이템을 30회 승급하세요</v>
      </c>
      <c r="C390" s="41">
        <f t="shared" si="380"/>
        <v>52660</v>
      </c>
      <c r="D390" s="42" t="str">
        <f t="shared" si="408"/>
        <v>장비아이템을 30회 승급하세요</v>
      </c>
      <c r="E390" s="42" t="str">
        <f t="shared" ref="E390:F390" si="414">D390</f>
        <v>장비아이템을 30회 승급하세요</v>
      </c>
      <c r="F390" s="42" t="str">
        <f t="shared" si="414"/>
        <v>장비아이템을 30회 승급하세요</v>
      </c>
      <c r="G390" s="41">
        <f>Achievement!J365</f>
        <v>30</v>
      </c>
    </row>
    <row r="391" spans="1:7" x14ac:dyDescent="0.3">
      <c r="A391" s="41" t="b">
        <v>1</v>
      </c>
      <c r="B391" s="42" t="str">
        <f t="shared" si="372"/>
        <v>업적설명 - 장비아이템을 35회 승급하세요</v>
      </c>
      <c r="C391" s="41">
        <f t="shared" si="380"/>
        <v>52661</v>
      </c>
      <c r="D391" s="42" t="str">
        <f t="shared" si="408"/>
        <v>장비아이템을 35회 승급하세요</v>
      </c>
      <c r="E391" s="42" t="str">
        <f t="shared" ref="E391:F391" si="415">D391</f>
        <v>장비아이템을 35회 승급하세요</v>
      </c>
      <c r="F391" s="42" t="str">
        <f t="shared" si="415"/>
        <v>장비아이템을 35회 승급하세요</v>
      </c>
      <c r="G391" s="41">
        <f>Achievement!J366</f>
        <v>35</v>
      </c>
    </row>
    <row r="392" spans="1:7" x14ac:dyDescent="0.3">
      <c r="A392" s="41" t="b">
        <v>1</v>
      </c>
      <c r="B392" s="42" t="str">
        <f t="shared" si="372"/>
        <v>업적설명 - 장비아이템을 40회 승급하세요</v>
      </c>
      <c r="C392" s="41">
        <f t="shared" si="380"/>
        <v>52662</v>
      </c>
      <c r="D392" s="42" t="str">
        <f t="shared" si="408"/>
        <v>장비아이템을 40회 승급하세요</v>
      </c>
      <c r="E392" s="42" t="str">
        <f t="shared" ref="E392:F392" si="416">D392</f>
        <v>장비아이템을 40회 승급하세요</v>
      </c>
      <c r="F392" s="42" t="str">
        <f t="shared" si="416"/>
        <v>장비아이템을 40회 승급하세요</v>
      </c>
      <c r="G392" s="41">
        <f>Achievement!J367</f>
        <v>40</v>
      </c>
    </row>
    <row r="393" spans="1:7" x14ac:dyDescent="0.3">
      <c r="A393" s="41" t="b">
        <v>1</v>
      </c>
      <c r="B393" s="42" t="str">
        <f t="shared" si="372"/>
        <v>업적설명 - 장비아이템을 45회 승급하세요</v>
      </c>
      <c r="C393" s="41">
        <f t="shared" si="380"/>
        <v>52663</v>
      </c>
      <c r="D393" s="42" t="str">
        <f t="shared" si="408"/>
        <v>장비아이템을 45회 승급하세요</v>
      </c>
      <c r="E393" s="42" t="str">
        <f t="shared" ref="E393:F393" si="417">D393</f>
        <v>장비아이템을 45회 승급하세요</v>
      </c>
      <c r="F393" s="42" t="str">
        <f t="shared" si="417"/>
        <v>장비아이템을 45회 승급하세요</v>
      </c>
      <c r="G393" s="41">
        <f>Achievement!J368</f>
        <v>45</v>
      </c>
    </row>
    <row r="394" spans="1:7" x14ac:dyDescent="0.3">
      <c r="A394" s="41" t="b">
        <v>1</v>
      </c>
      <c r="B394" s="42" t="str">
        <f t="shared" si="372"/>
        <v>업적설명 - 장비아이템을 50회 승급하세요</v>
      </c>
      <c r="C394" s="41">
        <f t="shared" si="380"/>
        <v>52664</v>
      </c>
      <c r="D394" s="42" t="str">
        <f t="shared" si="408"/>
        <v>장비아이템을 50회 승급하세요</v>
      </c>
      <c r="E394" s="42" t="str">
        <f t="shared" ref="E394:F394" si="418">D394</f>
        <v>장비아이템을 50회 승급하세요</v>
      </c>
      <c r="F394" s="42" t="str">
        <f t="shared" si="418"/>
        <v>장비아이템을 50회 승급하세요</v>
      </c>
      <c r="G394" s="41">
        <f>Achievement!J369</f>
        <v>50</v>
      </c>
    </row>
    <row r="395" spans="1:7" x14ac:dyDescent="0.3">
      <c r="A395" s="41" t="b">
        <v>1</v>
      </c>
      <c r="B395" s="42" t="str">
        <f t="shared" si="372"/>
        <v>업적설명 - 장비아이템을 60회 승급하세요</v>
      </c>
      <c r="C395" s="41">
        <f t="shared" si="380"/>
        <v>52665</v>
      </c>
      <c r="D395" s="42" t="str">
        <f t="shared" si="408"/>
        <v>장비아이템을 60회 승급하세요</v>
      </c>
      <c r="E395" s="42" t="str">
        <f t="shared" ref="E395:F395" si="419">D395</f>
        <v>장비아이템을 60회 승급하세요</v>
      </c>
      <c r="F395" s="42" t="str">
        <f t="shared" si="419"/>
        <v>장비아이템을 60회 승급하세요</v>
      </c>
      <c r="G395" s="41">
        <f>Achievement!J370</f>
        <v>60</v>
      </c>
    </row>
    <row r="396" spans="1:7" x14ac:dyDescent="0.3">
      <c r="A396" s="41" t="b">
        <v>1</v>
      </c>
      <c r="B396" s="42" t="str">
        <f t="shared" si="372"/>
        <v>업적설명 - 장비아이템을 70회 승급하세요</v>
      </c>
      <c r="C396" s="41">
        <f t="shared" si="380"/>
        <v>52666</v>
      </c>
      <c r="D396" s="42" t="str">
        <f t="shared" si="408"/>
        <v>장비아이템을 70회 승급하세요</v>
      </c>
      <c r="E396" s="42" t="str">
        <f t="shared" ref="E396:F396" si="420">D396</f>
        <v>장비아이템을 70회 승급하세요</v>
      </c>
      <c r="F396" s="42" t="str">
        <f t="shared" si="420"/>
        <v>장비아이템을 70회 승급하세요</v>
      </c>
      <c r="G396" s="41">
        <f>Achievement!J371</f>
        <v>70</v>
      </c>
    </row>
    <row r="397" spans="1:7" x14ac:dyDescent="0.3">
      <c r="A397" s="41" t="b">
        <v>1</v>
      </c>
      <c r="B397" s="42" t="str">
        <f t="shared" si="372"/>
        <v>업적설명 - 장비아이템을 80회 승급하세요</v>
      </c>
      <c r="C397" s="41">
        <f t="shared" si="380"/>
        <v>52667</v>
      </c>
      <c r="D397" s="42" t="str">
        <f t="shared" si="408"/>
        <v>장비아이템을 80회 승급하세요</v>
      </c>
      <c r="E397" s="42" t="str">
        <f t="shared" ref="E397:F397" si="421">D397</f>
        <v>장비아이템을 80회 승급하세요</v>
      </c>
      <c r="F397" s="42" t="str">
        <f t="shared" si="421"/>
        <v>장비아이템을 80회 승급하세요</v>
      </c>
      <c r="G397" s="41">
        <f>Achievement!J372</f>
        <v>80</v>
      </c>
    </row>
    <row r="398" spans="1:7" x14ac:dyDescent="0.3">
      <c r="A398" s="41" t="b">
        <v>1</v>
      </c>
      <c r="B398" s="42" t="str">
        <f t="shared" si="372"/>
        <v>업적설명 - 장비아이템을 90회 승급하세요</v>
      </c>
      <c r="C398" s="41">
        <f t="shared" si="380"/>
        <v>52668</v>
      </c>
      <c r="D398" s="42" t="str">
        <f t="shared" si="408"/>
        <v>장비아이템을 90회 승급하세요</v>
      </c>
      <c r="E398" s="42" t="str">
        <f t="shared" ref="E398:F398" si="422">D398</f>
        <v>장비아이템을 90회 승급하세요</v>
      </c>
      <c r="F398" s="42" t="str">
        <f t="shared" si="422"/>
        <v>장비아이템을 90회 승급하세요</v>
      </c>
      <c r="G398" s="41">
        <f>Achievement!J373</f>
        <v>90</v>
      </c>
    </row>
    <row r="399" spans="1:7" x14ac:dyDescent="0.3">
      <c r="A399" s="41" t="b">
        <v>1</v>
      </c>
      <c r="B399" s="42" t="str">
        <f t="shared" si="372"/>
        <v>업적설명 - 장비아이템을 100회 승급하세요</v>
      </c>
      <c r="C399" s="41">
        <f t="shared" si="380"/>
        <v>52669</v>
      </c>
      <c r="D399" s="42" t="str">
        <f t="shared" si="408"/>
        <v>장비아이템을 100회 승급하세요</v>
      </c>
      <c r="E399" s="42" t="str">
        <f t="shared" ref="E399:F399" si="423">D399</f>
        <v>장비아이템을 100회 승급하세요</v>
      </c>
      <c r="F399" s="42" t="str">
        <f t="shared" si="423"/>
        <v>장비아이템을 100회 승급하세요</v>
      </c>
      <c r="G399" s="41">
        <f>Achievement!J374</f>
        <v>100</v>
      </c>
    </row>
    <row r="400" spans="1:7" x14ac:dyDescent="0.3">
      <c r="A400" s="41" t="b">
        <v>1</v>
      </c>
      <c r="B400" s="42" t="str">
        <f t="shared" si="372"/>
        <v>업적설명 - 장비아이템을 150회 승급하세요</v>
      </c>
      <c r="C400" s="41">
        <f t="shared" si="380"/>
        <v>52670</v>
      </c>
      <c r="D400" s="42" t="str">
        <f t="shared" si="408"/>
        <v>장비아이템을 150회 승급하세요</v>
      </c>
      <c r="E400" s="42" t="str">
        <f t="shared" ref="E400:F400" si="424">D400</f>
        <v>장비아이템을 150회 승급하세요</v>
      </c>
      <c r="F400" s="42" t="str">
        <f t="shared" si="424"/>
        <v>장비아이템을 150회 승급하세요</v>
      </c>
      <c r="G400" s="41">
        <f>Achievement!J375</f>
        <v>150</v>
      </c>
    </row>
    <row r="401" spans="1:7" x14ac:dyDescent="0.3">
      <c r="A401" s="37" t="b">
        <v>1</v>
      </c>
      <c r="B401" s="38" t="str">
        <f t="shared" si="372"/>
        <v>업적설명 - [영웅] 장비아이템을 1개 획득하세요</v>
      </c>
      <c r="C401" s="37">
        <f t="shared" si="380"/>
        <v>52671</v>
      </c>
      <c r="D401" s="38" t="str">
        <f>"[영웅] 장비아이템을 " &amp; G401 &amp; "개 획득하세요"</f>
        <v>[영웅] 장비아이템을 1개 획득하세요</v>
      </c>
      <c r="E401" s="38" t="str">
        <f t="shared" ref="E401:F401" si="425">D401</f>
        <v>[영웅] 장비아이템을 1개 획득하세요</v>
      </c>
      <c r="F401" s="38" t="str">
        <f t="shared" si="425"/>
        <v>[영웅] 장비아이템을 1개 획득하세요</v>
      </c>
      <c r="G401" s="37">
        <f>Achievement!J376</f>
        <v>1</v>
      </c>
    </row>
    <row r="402" spans="1:7" x14ac:dyDescent="0.3">
      <c r="A402" s="37" t="b">
        <v>1</v>
      </c>
      <c r="B402" s="38" t="str">
        <f t="shared" si="372"/>
        <v>업적설명 - [영웅] 장비아이템을 10개 획득하세요</v>
      </c>
      <c r="C402" s="37">
        <f t="shared" si="380"/>
        <v>52672</v>
      </c>
      <c r="D402" s="38" t="str">
        <f t="shared" ref="D402:D424" si="426">"[영웅] 장비아이템을 " &amp; G402 &amp; "개 획득하세요"</f>
        <v>[영웅] 장비아이템을 10개 획득하세요</v>
      </c>
      <c r="E402" s="38" t="str">
        <f t="shared" ref="E402:F402" si="427">D402</f>
        <v>[영웅] 장비아이템을 10개 획득하세요</v>
      </c>
      <c r="F402" s="38" t="str">
        <f t="shared" si="427"/>
        <v>[영웅] 장비아이템을 10개 획득하세요</v>
      </c>
      <c r="G402" s="37">
        <f>Achievement!J377</f>
        <v>10</v>
      </c>
    </row>
    <row r="403" spans="1:7" x14ac:dyDescent="0.3">
      <c r="A403" s="37" t="b">
        <v>1</v>
      </c>
      <c r="B403" s="38" t="str">
        <f t="shared" si="372"/>
        <v>업적설명 - [영웅] 장비아이템을 20개 획득하세요</v>
      </c>
      <c r="C403" s="37">
        <f t="shared" si="380"/>
        <v>52673</v>
      </c>
      <c r="D403" s="38" t="str">
        <f t="shared" si="426"/>
        <v>[영웅] 장비아이템을 20개 획득하세요</v>
      </c>
      <c r="E403" s="38" t="str">
        <f t="shared" ref="E403:F403" si="428">D403</f>
        <v>[영웅] 장비아이템을 20개 획득하세요</v>
      </c>
      <c r="F403" s="38" t="str">
        <f t="shared" si="428"/>
        <v>[영웅] 장비아이템을 20개 획득하세요</v>
      </c>
      <c r="G403" s="37">
        <f>Achievement!J378</f>
        <v>20</v>
      </c>
    </row>
    <row r="404" spans="1:7" x14ac:dyDescent="0.3">
      <c r="A404" s="37" t="b">
        <v>1</v>
      </c>
      <c r="B404" s="38" t="str">
        <f t="shared" si="372"/>
        <v>업적설명 - [영웅] 장비아이템을 30개 획득하세요</v>
      </c>
      <c r="C404" s="37">
        <f t="shared" si="380"/>
        <v>52674</v>
      </c>
      <c r="D404" s="38" t="str">
        <f t="shared" si="426"/>
        <v>[영웅] 장비아이템을 30개 획득하세요</v>
      </c>
      <c r="E404" s="38" t="str">
        <f t="shared" ref="E404:F404" si="429">D404</f>
        <v>[영웅] 장비아이템을 30개 획득하세요</v>
      </c>
      <c r="F404" s="38" t="str">
        <f t="shared" si="429"/>
        <v>[영웅] 장비아이템을 30개 획득하세요</v>
      </c>
      <c r="G404" s="37">
        <f>Achievement!J379</f>
        <v>30</v>
      </c>
    </row>
    <row r="405" spans="1:7" x14ac:dyDescent="0.3">
      <c r="A405" s="37" t="b">
        <v>1</v>
      </c>
      <c r="B405" s="38" t="str">
        <f t="shared" si="372"/>
        <v>업적설명 - [영웅] 장비아이템을 50개 획득하세요</v>
      </c>
      <c r="C405" s="37">
        <f t="shared" si="380"/>
        <v>52675</v>
      </c>
      <c r="D405" s="38" t="str">
        <f t="shared" si="426"/>
        <v>[영웅] 장비아이템을 50개 획득하세요</v>
      </c>
      <c r="E405" s="38" t="str">
        <f t="shared" ref="E405:F405" si="430">D405</f>
        <v>[영웅] 장비아이템을 50개 획득하세요</v>
      </c>
      <c r="F405" s="38" t="str">
        <f t="shared" si="430"/>
        <v>[영웅] 장비아이템을 50개 획득하세요</v>
      </c>
      <c r="G405" s="37">
        <f>Achievement!J380</f>
        <v>50</v>
      </c>
    </row>
    <row r="406" spans="1:7" x14ac:dyDescent="0.3">
      <c r="A406" s="37" t="b">
        <v>1</v>
      </c>
      <c r="B406" s="38" t="str">
        <f t="shared" si="372"/>
        <v>업적설명 - [영웅] 장비아이템을 100개 획득하세요</v>
      </c>
      <c r="C406" s="37">
        <f t="shared" si="380"/>
        <v>52676</v>
      </c>
      <c r="D406" s="38" t="str">
        <f t="shared" si="426"/>
        <v>[영웅] 장비아이템을 100개 획득하세요</v>
      </c>
      <c r="E406" s="38" t="str">
        <f t="shared" ref="E406:F406" si="431">D406</f>
        <v>[영웅] 장비아이템을 100개 획득하세요</v>
      </c>
      <c r="F406" s="38" t="str">
        <f t="shared" si="431"/>
        <v>[영웅] 장비아이템을 100개 획득하세요</v>
      </c>
      <c r="G406" s="37">
        <f>Achievement!J381</f>
        <v>100</v>
      </c>
    </row>
    <row r="407" spans="1:7" x14ac:dyDescent="0.3">
      <c r="A407" s="37" t="b">
        <v>1</v>
      </c>
      <c r="B407" s="38" t="str">
        <f t="shared" si="372"/>
        <v>업적설명 - [영웅] 장비아이템을 150개 획득하세요</v>
      </c>
      <c r="C407" s="37">
        <f t="shared" si="380"/>
        <v>52677</v>
      </c>
      <c r="D407" s="38" t="str">
        <f t="shared" si="426"/>
        <v>[영웅] 장비아이템을 150개 획득하세요</v>
      </c>
      <c r="E407" s="38" t="str">
        <f t="shared" ref="E407:F407" si="432">D407</f>
        <v>[영웅] 장비아이템을 150개 획득하세요</v>
      </c>
      <c r="F407" s="38" t="str">
        <f t="shared" si="432"/>
        <v>[영웅] 장비아이템을 150개 획득하세요</v>
      </c>
      <c r="G407" s="37">
        <f>Achievement!J382</f>
        <v>150</v>
      </c>
    </row>
    <row r="408" spans="1:7" x14ac:dyDescent="0.3">
      <c r="A408" s="37" t="b">
        <v>1</v>
      </c>
      <c r="B408" s="38" t="str">
        <f t="shared" si="372"/>
        <v>업적설명 - [영웅] 장비아이템을 200개 획득하세요</v>
      </c>
      <c r="C408" s="37">
        <f t="shared" si="380"/>
        <v>52678</v>
      </c>
      <c r="D408" s="38" t="str">
        <f t="shared" si="426"/>
        <v>[영웅] 장비아이템을 200개 획득하세요</v>
      </c>
      <c r="E408" s="38" t="str">
        <f t="shared" ref="E408:F408" si="433">D408</f>
        <v>[영웅] 장비아이템을 200개 획득하세요</v>
      </c>
      <c r="F408" s="38" t="str">
        <f t="shared" si="433"/>
        <v>[영웅] 장비아이템을 200개 획득하세요</v>
      </c>
      <c r="G408" s="37">
        <f>Achievement!J383</f>
        <v>200</v>
      </c>
    </row>
    <row r="409" spans="1:7" x14ac:dyDescent="0.3">
      <c r="A409" s="37" t="b">
        <v>1</v>
      </c>
      <c r="B409" s="38" t="str">
        <f t="shared" si="372"/>
        <v>업적설명 - [영웅] 장비아이템을 250개 획득하세요</v>
      </c>
      <c r="C409" s="37">
        <f t="shared" si="380"/>
        <v>52679</v>
      </c>
      <c r="D409" s="38" t="str">
        <f t="shared" si="426"/>
        <v>[영웅] 장비아이템을 250개 획득하세요</v>
      </c>
      <c r="E409" s="38" t="str">
        <f t="shared" ref="E409:F409" si="434">D409</f>
        <v>[영웅] 장비아이템을 250개 획득하세요</v>
      </c>
      <c r="F409" s="38" t="str">
        <f t="shared" si="434"/>
        <v>[영웅] 장비아이템을 250개 획득하세요</v>
      </c>
      <c r="G409" s="37">
        <f>Achievement!J384</f>
        <v>250</v>
      </c>
    </row>
    <row r="410" spans="1:7" x14ac:dyDescent="0.3">
      <c r="A410" s="37" t="b">
        <v>1</v>
      </c>
      <c r="B410" s="38" t="str">
        <f t="shared" si="372"/>
        <v>업적설명 - [영웅] 장비아이템을 300개 획득하세요</v>
      </c>
      <c r="C410" s="37">
        <f t="shared" si="380"/>
        <v>52680</v>
      </c>
      <c r="D410" s="38" t="str">
        <f t="shared" si="426"/>
        <v>[영웅] 장비아이템을 300개 획득하세요</v>
      </c>
      <c r="E410" s="38" t="str">
        <f t="shared" ref="E410:F410" si="435">D410</f>
        <v>[영웅] 장비아이템을 300개 획득하세요</v>
      </c>
      <c r="F410" s="38" t="str">
        <f t="shared" si="435"/>
        <v>[영웅] 장비아이템을 300개 획득하세요</v>
      </c>
      <c r="G410" s="37">
        <f>Achievement!J385</f>
        <v>300</v>
      </c>
    </row>
    <row r="411" spans="1:7" x14ac:dyDescent="0.3">
      <c r="A411" s="37" t="b">
        <v>1</v>
      </c>
      <c r="B411" s="38" t="str">
        <f t="shared" si="372"/>
        <v>업적설명 - [영웅] 장비아이템을 350개 획득하세요</v>
      </c>
      <c r="C411" s="37">
        <f t="shared" si="380"/>
        <v>52681</v>
      </c>
      <c r="D411" s="38" t="str">
        <f t="shared" si="426"/>
        <v>[영웅] 장비아이템을 350개 획득하세요</v>
      </c>
      <c r="E411" s="38" t="str">
        <f t="shared" ref="E411:F411" si="436">D411</f>
        <v>[영웅] 장비아이템을 350개 획득하세요</v>
      </c>
      <c r="F411" s="38" t="str">
        <f t="shared" si="436"/>
        <v>[영웅] 장비아이템을 350개 획득하세요</v>
      </c>
      <c r="G411" s="37">
        <f>Achievement!J386</f>
        <v>350</v>
      </c>
    </row>
    <row r="412" spans="1:7" x14ac:dyDescent="0.3">
      <c r="A412" s="37" t="b">
        <v>1</v>
      </c>
      <c r="B412" s="38" t="str">
        <f t="shared" si="372"/>
        <v>업적설명 - [영웅] 장비아이템을 400개 획득하세요</v>
      </c>
      <c r="C412" s="37">
        <f t="shared" si="380"/>
        <v>52682</v>
      </c>
      <c r="D412" s="38" t="str">
        <f t="shared" si="426"/>
        <v>[영웅] 장비아이템을 400개 획득하세요</v>
      </c>
      <c r="E412" s="38" t="str">
        <f t="shared" ref="E412:F412" si="437">D412</f>
        <v>[영웅] 장비아이템을 400개 획득하세요</v>
      </c>
      <c r="F412" s="38" t="str">
        <f t="shared" si="437"/>
        <v>[영웅] 장비아이템을 400개 획득하세요</v>
      </c>
      <c r="G412" s="37">
        <f>Achievement!J387</f>
        <v>400</v>
      </c>
    </row>
    <row r="413" spans="1:7" x14ac:dyDescent="0.3">
      <c r="A413" s="37" t="b">
        <v>1</v>
      </c>
      <c r="B413" s="38" t="str">
        <f t="shared" si="372"/>
        <v>업적설명 - [영웅] 장비아이템을 450개 획득하세요</v>
      </c>
      <c r="C413" s="37">
        <f t="shared" si="380"/>
        <v>52683</v>
      </c>
      <c r="D413" s="38" t="str">
        <f t="shared" si="426"/>
        <v>[영웅] 장비아이템을 450개 획득하세요</v>
      </c>
      <c r="E413" s="38" t="str">
        <f t="shared" ref="E413:F413" si="438">D413</f>
        <v>[영웅] 장비아이템을 450개 획득하세요</v>
      </c>
      <c r="F413" s="38" t="str">
        <f t="shared" si="438"/>
        <v>[영웅] 장비아이템을 450개 획득하세요</v>
      </c>
      <c r="G413" s="37">
        <f>Achievement!J388</f>
        <v>450</v>
      </c>
    </row>
    <row r="414" spans="1:7" x14ac:dyDescent="0.3">
      <c r="A414" s="37" t="b">
        <v>1</v>
      </c>
      <c r="B414" s="38" t="str">
        <f t="shared" si="372"/>
        <v>업적설명 - [영웅] 장비아이템을 500개 획득하세요</v>
      </c>
      <c r="C414" s="37">
        <f t="shared" si="380"/>
        <v>52684</v>
      </c>
      <c r="D414" s="38" t="str">
        <f t="shared" si="426"/>
        <v>[영웅] 장비아이템을 500개 획득하세요</v>
      </c>
      <c r="E414" s="38" t="str">
        <f t="shared" ref="E414:F414" si="439">D414</f>
        <v>[영웅] 장비아이템을 500개 획득하세요</v>
      </c>
      <c r="F414" s="38" t="str">
        <f t="shared" si="439"/>
        <v>[영웅] 장비아이템을 500개 획득하세요</v>
      </c>
      <c r="G414" s="37">
        <f>Achievement!J389</f>
        <v>500</v>
      </c>
    </row>
    <row r="415" spans="1:7" x14ac:dyDescent="0.3">
      <c r="A415" s="37" t="b">
        <v>1</v>
      </c>
      <c r="B415" s="38" t="str">
        <f t="shared" si="372"/>
        <v>업적설명 - [영웅] 장비아이템을 550개 획득하세요</v>
      </c>
      <c r="C415" s="37">
        <f t="shared" si="380"/>
        <v>52685</v>
      </c>
      <c r="D415" s="38" t="str">
        <f t="shared" si="426"/>
        <v>[영웅] 장비아이템을 550개 획득하세요</v>
      </c>
      <c r="E415" s="38" t="str">
        <f t="shared" ref="E415:F415" si="440">D415</f>
        <v>[영웅] 장비아이템을 550개 획득하세요</v>
      </c>
      <c r="F415" s="38" t="str">
        <f t="shared" si="440"/>
        <v>[영웅] 장비아이템을 550개 획득하세요</v>
      </c>
      <c r="G415" s="37">
        <f>Achievement!J390</f>
        <v>550</v>
      </c>
    </row>
    <row r="416" spans="1:7" x14ac:dyDescent="0.3">
      <c r="A416" s="37" t="b">
        <v>1</v>
      </c>
      <c r="B416" s="38" t="str">
        <f t="shared" ref="B416:B479" si="441">"업적설명 - " &amp;D416</f>
        <v>업적설명 - [영웅] 장비아이템을 600개 획득하세요</v>
      </c>
      <c r="C416" s="37">
        <f t="shared" si="380"/>
        <v>52686</v>
      </c>
      <c r="D416" s="38" t="str">
        <f t="shared" si="426"/>
        <v>[영웅] 장비아이템을 600개 획득하세요</v>
      </c>
      <c r="E416" s="38" t="str">
        <f t="shared" ref="E416:F416" si="442">D416</f>
        <v>[영웅] 장비아이템을 600개 획득하세요</v>
      </c>
      <c r="F416" s="38" t="str">
        <f t="shared" si="442"/>
        <v>[영웅] 장비아이템을 600개 획득하세요</v>
      </c>
      <c r="G416" s="37">
        <f>Achievement!J391</f>
        <v>600</v>
      </c>
    </row>
    <row r="417" spans="1:7" x14ac:dyDescent="0.3">
      <c r="A417" s="37" t="b">
        <v>1</v>
      </c>
      <c r="B417" s="38" t="str">
        <f t="shared" si="441"/>
        <v>업적설명 - [영웅] 장비아이템을 650개 획득하세요</v>
      </c>
      <c r="C417" s="37">
        <f t="shared" si="380"/>
        <v>52687</v>
      </c>
      <c r="D417" s="38" t="str">
        <f t="shared" si="426"/>
        <v>[영웅] 장비아이템을 650개 획득하세요</v>
      </c>
      <c r="E417" s="38" t="str">
        <f t="shared" ref="E417:F417" si="443">D417</f>
        <v>[영웅] 장비아이템을 650개 획득하세요</v>
      </c>
      <c r="F417" s="38" t="str">
        <f t="shared" si="443"/>
        <v>[영웅] 장비아이템을 650개 획득하세요</v>
      </c>
      <c r="G417" s="37">
        <f>Achievement!J392</f>
        <v>650</v>
      </c>
    </row>
    <row r="418" spans="1:7" x14ac:dyDescent="0.3">
      <c r="A418" s="37" t="b">
        <v>1</v>
      </c>
      <c r="B418" s="38" t="str">
        <f t="shared" si="441"/>
        <v>업적설명 - [영웅] 장비아이템을 700개 획득하세요</v>
      </c>
      <c r="C418" s="37">
        <f t="shared" si="380"/>
        <v>52688</v>
      </c>
      <c r="D418" s="38" t="str">
        <f t="shared" si="426"/>
        <v>[영웅] 장비아이템을 700개 획득하세요</v>
      </c>
      <c r="E418" s="38" t="str">
        <f t="shared" ref="E418:F418" si="444">D418</f>
        <v>[영웅] 장비아이템을 700개 획득하세요</v>
      </c>
      <c r="F418" s="38" t="str">
        <f t="shared" si="444"/>
        <v>[영웅] 장비아이템을 700개 획득하세요</v>
      </c>
      <c r="G418" s="37">
        <f>Achievement!J393</f>
        <v>700</v>
      </c>
    </row>
    <row r="419" spans="1:7" x14ac:dyDescent="0.3">
      <c r="A419" s="37" t="b">
        <v>1</v>
      </c>
      <c r="B419" s="38" t="str">
        <f t="shared" si="441"/>
        <v>업적설명 - [영웅] 장비아이템을 750개 획득하세요</v>
      </c>
      <c r="C419" s="37">
        <f t="shared" si="380"/>
        <v>52689</v>
      </c>
      <c r="D419" s="38" t="str">
        <f t="shared" si="426"/>
        <v>[영웅] 장비아이템을 750개 획득하세요</v>
      </c>
      <c r="E419" s="38" t="str">
        <f t="shared" ref="E419:F419" si="445">D419</f>
        <v>[영웅] 장비아이템을 750개 획득하세요</v>
      </c>
      <c r="F419" s="38" t="str">
        <f t="shared" si="445"/>
        <v>[영웅] 장비아이템을 750개 획득하세요</v>
      </c>
      <c r="G419" s="37">
        <f>Achievement!J394</f>
        <v>750</v>
      </c>
    </row>
    <row r="420" spans="1:7" x14ac:dyDescent="0.3">
      <c r="A420" s="37" t="b">
        <v>1</v>
      </c>
      <c r="B420" s="38" t="str">
        <f t="shared" si="441"/>
        <v>업적설명 - [영웅] 장비아이템을 800개 획득하세요</v>
      </c>
      <c r="C420" s="37">
        <f t="shared" si="380"/>
        <v>52690</v>
      </c>
      <c r="D420" s="38" t="str">
        <f t="shared" si="426"/>
        <v>[영웅] 장비아이템을 800개 획득하세요</v>
      </c>
      <c r="E420" s="38" t="str">
        <f t="shared" ref="E420:F420" si="446">D420</f>
        <v>[영웅] 장비아이템을 800개 획득하세요</v>
      </c>
      <c r="F420" s="38" t="str">
        <f t="shared" si="446"/>
        <v>[영웅] 장비아이템을 800개 획득하세요</v>
      </c>
      <c r="G420" s="37">
        <f>Achievement!J395</f>
        <v>800</v>
      </c>
    </row>
    <row r="421" spans="1:7" x14ac:dyDescent="0.3">
      <c r="A421" s="37" t="b">
        <v>1</v>
      </c>
      <c r="B421" s="38" t="str">
        <f t="shared" si="441"/>
        <v>업적설명 - [영웅] 장비아이템을 850개 획득하세요</v>
      </c>
      <c r="C421" s="37">
        <f t="shared" si="380"/>
        <v>52691</v>
      </c>
      <c r="D421" s="38" t="str">
        <f t="shared" si="426"/>
        <v>[영웅] 장비아이템을 850개 획득하세요</v>
      </c>
      <c r="E421" s="38" t="str">
        <f t="shared" ref="E421:F421" si="447">D421</f>
        <v>[영웅] 장비아이템을 850개 획득하세요</v>
      </c>
      <c r="F421" s="38" t="str">
        <f t="shared" si="447"/>
        <v>[영웅] 장비아이템을 850개 획득하세요</v>
      </c>
      <c r="G421" s="37">
        <f>Achievement!J396</f>
        <v>850</v>
      </c>
    </row>
    <row r="422" spans="1:7" x14ac:dyDescent="0.3">
      <c r="A422" s="37" t="b">
        <v>1</v>
      </c>
      <c r="B422" s="38" t="str">
        <f t="shared" si="441"/>
        <v>업적설명 - [영웅] 장비아이템을 900개 획득하세요</v>
      </c>
      <c r="C422" s="37">
        <f t="shared" si="380"/>
        <v>52692</v>
      </c>
      <c r="D422" s="38" t="str">
        <f t="shared" si="426"/>
        <v>[영웅] 장비아이템을 900개 획득하세요</v>
      </c>
      <c r="E422" s="38" t="str">
        <f t="shared" ref="E422:F422" si="448">D422</f>
        <v>[영웅] 장비아이템을 900개 획득하세요</v>
      </c>
      <c r="F422" s="38" t="str">
        <f t="shared" si="448"/>
        <v>[영웅] 장비아이템을 900개 획득하세요</v>
      </c>
      <c r="G422" s="37">
        <f>Achievement!J397</f>
        <v>900</v>
      </c>
    </row>
    <row r="423" spans="1:7" x14ac:dyDescent="0.3">
      <c r="A423" s="37" t="b">
        <v>1</v>
      </c>
      <c r="B423" s="38" t="str">
        <f t="shared" si="441"/>
        <v>업적설명 - [영웅] 장비아이템을 950개 획득하세요</v>
      </c>
      <c r="C423" s="37">
        <f t="shared" ref="C423:C483" si="449">C422+1</f>
        <v>52693</v>
      </c>
      <c r="D423" s="38" t="str">
        <f t="shared" si="426"/>
        <v>[영웅] 장비아이템을 950개 획득하세요</v>
      </c>
      <c r="E423" s="38" t="str">
        <f t="shared" ref="E423:F423" si="450">D423</f>
        <v>[영웅] 장비아이템을 950개 획득하세요</v>
      </c>
      <c r="F423" s="38" t="str">
        <f t="shared" si="450"/>
        <v>[영웅] 장비아이템을 950개 획득하세요</v>
      </c>
      <c r="G423" s="37">
        <f>Achievement!J398</f>
        <v>950</v>
      </c>
    </row>
    <row r="424" spans="1:7" x14ac:dyDescent="0.3">
      <c r="A424" s="37" t="b">
        <v>1</v>
      </c>
      <c r="B424" s="38" t="str">
        <f t="shared" si="441"/>
        <v>업적설명 - [영웅] 장비아이템을 1000개 획득하세요</v>
      </c>
      <c r="C424" s="37">
        <f t="shared" si="449"/>
        <v>52694</v>
      </c>
      <c r="D424" s="38" t="str">
        <f t="shared" si="426"/>
        <v>[영웅] 장비아이템을 1000개 획득하세요</v>
      </c>
      <c r="E424" s="38" t="str">
        <f t="shared" ref="E424:F424" si="451">D424</f>
        <v>[영웅] 장비아이템을 1000개 획득하세요</v>
      </c>
      <c r="F424" s="38" t="str">
        <f t="shared" si="451"/>
        <v>[영웅] 장비아이템을 1000개 획득하세요</v>
      </c>
      <c r="G424" s="37">
        <f>Achievement!J399</f>
        <v>1000</v>
      </c>
    </row>
    <row r="425" spans="1:7" x14ac:dyDescent="0.3">
      <c r="A425" s="41" t="b">
        <v>1</v>
      </c>
      <c r="B425" s="42" t="str">
        <f t="shared" si="441"/>
        <v>업적설명 - [전설] 장비아이템을 1개 획득하세요</v>
      </c>
      <c r="C425" s="41">
        <f t="shared" si="449"/>
        <v>52695</v>
      </c>
      <c r="D425" s="42" t="str">
        <f>"[전설] 장비아이템을 "&amp; G425&amp;"개 획득하세요"</f>
        <v>[전설] 장비아이템을 1개 획득하세요</v>
      </c>
      <c r="E425" s="42" t="str">
        <f t="shared" ref="E425:F425" si="452">D425</f>
        <v>[전설] 장비아이템을 1개 획득하세요</v>
      </c>
      <c r="F425" s="42" t="str">
        <f t="shared" si="452"/>
        <v>[전설] 장비아이템을 1개 획득하세요</v>
      </c>
      <c r="G425" s="41">
        <f>Achievement!J400</f>
        <v>1</v>
      </c>
    </row>
    <row r="426" spans="1:7" x14ac:dyDescent="0.3">
      <c r="A426" s="41" t="b">
        <v>1</v>
      </c>
      <c r="B426" s="42" t="str">
        <f t="shared" si="441"/>
        <v>업적설명 - [전설] 장비아이템을 10개 획득하세요</v>
      </c>
      <c r="C426" s="41">
        <f t="shared" si="449"/>
        <v>52696</v>
      </c>
      <c r="D426" s="42" t="str">
        <f t="shared" ref="D426:D448" si="453">"[전설] 장비아이템을 "&amp; G426&amp;"개 획득하세요"</f>
        <v>[전설] 장비아이템을 10개 획득하세요</v>
      </c>
      <c r="E426" s="42" t="str">
        <f t="shared" ref="E426:F426" si="454">D426</f>
        <v>[전설] 장비아이템을 10개 획득하세요</v>
      </c>
      <c r="F426" s="42" t="str">
        <f t="shared" si="454"/>
        <v>[전설] 장비아이템을 10개 획득하세요</v>
      </c>
      <c r="G426" s="41">
        <f>Achievement!J401</f>
        <v>10</v>
      </c>
    </row>
    <row r="427" spans="1:7" x14ac:dyDescent="0.3">
      <c r="A427" s="41" t="b">
        <v>1</v>
      </c>
      <c r="B427" s="42" t="str">
        <f t="shared" si="441"/>
        <v>업적설명 - [전설] 장비아이템을 20개 획득하세요</v>
      </c>
      <c r="C427" s="41">
        <f t="shared" si="449"/>
        <v>52697</v>
      </c>
      <c r="D427" s="42" t="str">
        <f t="shared" si="453"/>
        <v>[전설] 장비아이템을 20개 획득하세요</v>
      </c>
      <c r="E427" s="42" t="str">
        <f t="shared" ref="E427:F427" si="455">D427</f>
        <v>[전설] 장비아이템을 20개 획득하세요</v>
      </c>
      <c r="F427" s="42" t="str">
        <f t="shared" si="455"/>
        <v>[전설] 장비아이템을 20개 획득하세요</v>
      </c>
      <c r="G427" s="41">
        <f>Achievement!J402</f>
        <v>20</v>
      </c>
    </row>
    <row r="428" spans="1:7" x14ac:dyDescent="0.3">
      <c r="A428" s="41" t="b">
        <v>1</v>
      </c>
      <c r="B428" s="42" t="str">
        <f t="shared" si="441"/>
        <v>업적설명 - [전설] 장비아이템을 30개 획득하세요</v>
      </c>
      <c r="C428" s="41">
        <f t="shared" si="449"/>
        <v>52698</v>
      </c>
      <c r="D428" s="42" t="str">
        <f t="shared" si="453"/>
        <v>[전설] 장비아이템을 30개 획득하세요</v>
      </c>
      <c r="E428" s="42" t="str">
        <f t="shared" ref="E428:F428" si="456">D428</f>
        <v>[전설] 장비아이템을 30개 획득하세요</v>
      </c>
      <c r="F428" s="42" t="str">
        <f t="shared" si="456"/>
        <v>[전설] 장비아이템을 30개 획득하세요</v>
      </c>
      <c r="G428" s="41">
        <f>Achievement!J403</f>
        <v>30</v>
      </c>
    </row>
    <row r="429" spans="1:7" x14ac:dyDescent="0.3">
      <c r="A429" s="41" t="b">
        <v>1</v>
      </c>
      <c r="B429" s="42" t="str">
        <f t="shared" si="441"/>
        <v>업적설명 - [전설] 장비아이템을 50개 획득하세요</v>
      </c>
      <c r="C429" s="41">
        <f t="shared" si="449"/>
        <v>52699</v>
      </c>
      <c r="D429" s="42" t="str">
        <f t="shared" si="453"/>
        <v>[전설] 장비아이템을 50개 획득하세요</v>
      </c>
      <c r="E429" s="42" t="str">
        <f t="shared" ref="E429:F429" si="457">D429</f>
        <v>[전설] 장비아이템을 50개 획득하세요</v>
      </c>
      <c r="F429" s="42" t="str">
        <f t="shared" si="457"/>
        <v>[전설] 장비아이템을 50개 획득하세요</v>
      </c>
      <c r="G429" s="41">
        <f>Achievement!J404</f>
        <v>50</v>
      </c>
    </row>
    <row r="430" spans="1:7" x14ac:dyDescent="0.3">
      <c r="A430" s="41" t="b">
        <v>1</v>
      </c>
      <c r="B430" s="42" t="str">
        <f t="shared" si="441"/>
        <v>업적설명 - [전설] 장비아이템을 100개 획득하세요</v>
      </c>
      <c r="C430" s="41">
        <f t="shared" si="449"/>
        <v>52700</v>
      </c>
      <c r="D430" s="42" t="str">
        <f t="shared" si="453"/>
        <v>[전설] 장비아이템을 100개 획득하세요</v>
      </c>
      <c r="E430" s="42" t="str">
        <f t="shared" ref="E430:F430" si="458">D430</f>
        <v>[전설] 장비아이템을 100개 획득하세요</v>
      </c>
      <c r="F430" s="42" t="str">
        <f t="shared" si="458"/>
        <v>[전설] 장비아이템을 100개 획득하세요</v>
      </c>
      <c r="G430" s="41">
        <f>Achievement!J405</f>
        <v>100</v>
      </c>
    </row>
    <row r="431" spans="1:7" x14ac:dyDescent="0.3">
      <c r="A431" s="41" t="b">
        <v>1</v>
      </c>
      <c r="B431" s="42" t="str">
        <f t="shared" si="441"/>
        <v>업적설명 - [전설] 장비아이템을 150개 획득하세요</v>
      </c>
      <c r="C431" s="41">
        <f t="shared" si="449"/>
        <v>52701</v>
      </c>
      <c r="D431" s="42" t="str">
        <f t="shared" si="453"/>
        <v>[전설] 장비아이템을 150개 획득하세요</v>
      </c>
      <c r="E431" s="42" t="str">
        <f t="shared" ref="E431:F431" si="459">D431</f>
        <v>[전설] 장비아이템을 150개 획득하세요</v>
      </c>
      <c r="F431" s="42" t="str">
        <f t="shared" si="459"/>
        <v>[전설] 장비아이템을 150개 획득하세요</v>
      </c>
      <c r="G431" s="41">
        <f>Achievement!J406</f>
        <v>150</v>
      </c>
    </row>
    <row r="432" spans="1:7" x14ac:dyDescent="0.3">
      <c r="A432" s="41" t="b">
        <v>1</v>
      </c>
      <c r="B432" s="42" t="str">
        <f t="shared" si="441"/>
        <v>업적설명 - [전설] 장비아이템을 200개 획득하세요</v>
      </c>
      <c r="C432" s="41">
        <f t="shared" si="449"/>
        <v>52702</v>
      </c>
      <c r="D432" s="42" t="str">
        <f t="shared" si="453"/>
        <v>[전설] 장비아이템을 200개 획득하세요</v>
      </c>
      <c r="E432" s="42" t="str">
        <f t="shared" ref="E432:F432" si="460">D432</f>
        <v>[전설] 장비아이템을 200개 획득하세요</v>
      </c>
      <c r="F432" s="42" t="str">
        <f t="shared" si="460"/>
        <v>[전설] 장비아이템을 200개 획득하세요</v>
      </c>
      <c r="G432" s="41">
        <f>Achievement!J407</f>
        <v>200</v>
      </c>
    </row>
    <row r="433" spans="1:7" x14ac:dyDescent="0.3">
      <c r="A433" s="41" t="b">
        <v>1</v>
      </c>
      <c r="B433" s="42" t="str">
        <f t="shared" si="441"/>
        <v>업적설명 - [전설] 장비아이템을 250개 획득하세요</v>
      </c>
      <c r="C433" s="41">
        <f t="shared" si="449"/>
        <v>52703</v>
      </c>
      <c r="D433" s="42" t="str">
        <f t="shared" si="453"/>
        <v>[전설] 장비아이템을 250개 획득하세요</v>
      </c>
      <c r="E433" s="42" t="str">
        <f t="shared" ref="E433:F433" si="461">D433</f>
        <v>[전설] 장비아이템을 250개 획득하세요</v>
      </c>
      <c r="F433" s="42" t="str">
        <f t="shared" si="461"/>
        <v>[전설] 장비아이템을 250개 획득하세요</v>
      </c>
      <c r="G433" s="41">
        <f>Achievement!J408</f>
        <v>250</v>
      </c>
    </row>
    <row r="434" spans="1:7" x14ac:dyDescent="0.3">
      <c r="A434" s="41" t="b">
        <v>1</v>
      </c>
      <c r="B434" s="42" t="str">
        <f t="shared" si="441"/>
        <v>업적설명 - [전설] 장비아이템을 300개 획득하세요</v>
      </c>
      <c r="C434" s="41">
        <f t="shared" si="449"/>
        <v>52704</v>
      </c>
      <c r="D434" s="42" t="str">
        <f t="shared" si="453"/>
        <v>[전설] 장비아이템을 300개 획득하세요</v>
      </c>
      <c r="E434" s="42" t="str">
        <f t="shared" ref="E434:F434" si="462">D434</f>
        <v>[전설] 장비아이템을 300개 획득하세요</v>
      </c>
      <c r="F434" s="42" t="str">
        <f t="shared" si="462"/>
        <v>[전설] 장비아이템을 300개 획득하세요</v>
      </c>
      <c r="G434" s="41">
        <f>Achievement!J409</f>
        <v>300</v>
      </c>
    </row>
    <row r="435" spans="1:7" x14ac:dyDescent="0.3">
      <c r="A435" s="41" t="b">
        <v>1</v>
      </c>
      <c r="B435" s="42" t="str">
        <f t="shared" si="441"/>
        <v>업적설명 - [전설] 장비아이템을 350개 획득하세요</v>
      </c>
      <c r="C435" s="41">
        <f t="shared" si="449"/>
        <v>52705</v>
      </c>
      <c r="D435" s="42" t="str">
        <f t="shared" si="453"/>
        <v>[전설] 장비아이템을 350개 획득하세요</v>
      </c>
      <c r="E435" s="42" t="str">
        <f t="shared" ref="E435:F435" si="463">D435</f>
        <v>[전설] 장비아이템을 350개 획득하세요</v>
      </c>
      <c r="F435" s="42" t="str">
        <f t="shared" si="463"/>
        <v>[전설] 장비아이템을 350개 획득하세요</v>
      </c>
      <c r="G435" s="41">
        <f>Achievement!J410</f>
        <v>350</v>
      </c>
    </row>
    <row r="436" spans="1:7" x14ac:dyDescent="0.3">
      <c r="A436" s="41" t="b">
        <v>1</v>
      </c>
      <c r="B436" s="42" t="str">
        <f t="shared" si="441"/>
        <v>업적설명 - [전설] 장비아이템을 400개 획득하세요</v>
      </c>
      <c r="C436" s="41">
        <f t="shared" si="449"/>
        <v>52706</v>
      </c>
      <c r="D436" s="42" t="str">
        <f t="shared" si="453"/>
        <v>[전설] 장비아이템을 400개 획득하세요</v>
      </c>
      <c r="E436" s="42" t="str">
        <f t="shared" ref="E436:F436" si="464">D436</f>
        <v>[전설] 장비아이템을 400개 획득하세요</v>
      </c>
      <c r="F436" s="42" t="str">
        <f t="shared" si="464"/>
        <v>[전설] 장비아이템을 400개 획득하세요</v>
      </c>
      <c r="G436" s="41">
        <f>Achievement!J411</f>
        <v>400</v>
      </c>
    </row>
    <row r="437" spans="1:7" x14ac:dyDescent="0.3">
      <c r="A437" s="41" t="b">
        <v>1</v>
      </c>
      <c r="B437" s="42" t="str">
        <f t="shared" si="441"/>
        <v>업적설명 - [전설] 장비아이템을 450개 획득하세요</v>
      </c>
      <c r="C437" s="41">
        <f t="shared" si="449"/>
        <v>52707</v>
      </c>
      <c r="D437" s="42" t="str">
        <f t="shared" si="453"/>
        <v>[전설] 장비아이템을 450개 획득하세요</v>
      </c>
      <c r="E437" s="42" t="str">
        <f t="shared" ref="E437:F437" si="465">D437</f>
        <v>[전설] 장비아이템을 450개 획득하세요</v>
      </c>
      <c r="F437" s="42" t="str">
        <f t="shared" si="465"/>
        <v>[전설] 장비아이템을 450개 획득하세요</v>
      </c>
      <c r="G437" s="41">
        <f>Achievement!J412</f>
        <v>450</v>
      </c>
    </row>
    <row r="438" spans="1:7" x14ac:dyDescent="0.3">
      <c r="A438" s="41" t="b">
        <v>1</v>
      </c>
      <c r="B438" s="42" t="str">
        <f t="shared" si="441"/>
        <v>업적설명 - [전설] 장비아이템을 500개 획득하세요</v>
      </c>
      <c r="C438" s="41">
        <f t="shared" si="449"/>
        <v>52708</v>
      </c>
      <c r="D438" s="42" t="str">
        <f t="shared" si="453"/>
        <v>[전설] 장비아이템을 500개 획득하세요</v>
      </c>
      <c r="E438" s="42" t="str">
        <f t="shared" ref="E438:F438" si="466">D438</f>
        <v>[전설] 장비아이템을 500개 획득하세요</v>
      </c>
      <c r="F438" s="42" t="str">
        <f t="shared" si="466"/>
        <v>[전설] 장비아이템을 500개 획득하세요</v>
      </c>
      <c r="G438" s="41">
        <f>Achievement!J413</f>
        <v>500</v>
      </c>
    </row>
    <row r="439" spans="1:7" x14ac:dyDescent="0.3">
      <c r="A439" s="41" t="b">
        <v>1</v>
      </c>
      <c r="B439" s="42" t="str">
        <f t="shared" si="441"/>
        <v>업적설명 - [전설] 장비아이템을 550개 획득하세요</v>
      </c>
      <c r="C439" s="41">
        <f t="shared" si="449"/>
        <v>52709</v>
      </c>
      <c r="D439" s="42" t="str">
        <f t="shared" si="453"/>
        <v>[전설] 장비아이템을 550개 획득하세요</v>
      </c>
      <c r="E439" s="42" t="str">
        <f t="shared" ref="E439:F439" si="467">D439</f>
        <v>[전설] 장비아이템을 550개 획득하세요</v>
      </c>
      <c r="F439" s="42" t="str">
        <f t="shared" si="467"/>
        <v>[전설] 장비아이템을 550개 획득하세요</v>
      </c>
      <c r="G439" s="41">
        <f>Achievement!J414</f>
        <v>550</v>
      </c>
    </row>
    <row r="440" spans="1:7" x14ac:dyDescent="0.3">
      <c r="A440" s="41" t="b">
        <v>1</v>
      </c>
      <c r="B440" s="42" t="str">
        <f t="shared" si="441"/>
        <v>업적설명 - [전설] 장비아이템을 600개 획득하세요</v>
      </c>
      <c r="C440" s="41">
        <f t="shared" si="449"/>
        <v>52710</v>
      </c>
      <c r="D440" s="42" t="str">
        <f t="shared" si="453"/>
        <v>[전설] 장비아이템을 600개 획득하세요</v>
      </c>
      <c r="E440" s="42" t="str">
        <f t="shared" ref="E440:F440" si="468">D440</f>
        <v>[전설] 장비아이템을 600개 획득하세요</v>
      </c>
      <c r="F440" s="42" t="str">
        <f t="shared" si="468"/>
        <v>[전설] 장비아이템을 600개 획득하세요</v>
      </c>
      <c r="G440" s="41">
        <f>Achievement!J415</f>
        <v>600</v>
      </c>
    </row>
    <row r="441" spans="1:7" x14ac:dyDescent="0.3">
      <c r="A441" s="41" t="b">
        <v>1</v>
      </c>
      <c r="B441" s="42" t="str">
        <f t="shared" si="441"/>
        <v>업적설명 - [전설] 장비아이템을 650개 획득하세요</v>
      </c>
      <c r="C441" s="41">
        <f t="shared" si="449"/>
        <v>52711</v>
      </c>
      <c r="D441" s="42" t="str">
        <f t="shared" si="453"/>
        <v>[전설] 장비아이템을 650개 획득하세요</v>
      </c>
      <c r="E441" s="42" t="str">
        <f t="shared" ref="E441:F441" si="469">D441</f>
        <v>[전설] 장비아이템을 650개 획득하세요</v>
      </c>
      <c r="F441" s="42" t="str">
        <f t="shared" si="469"/>
        <v>[전설] 장비아이템을 650개 획득하세요</v>
      </c>
      <c r="G441" s="41">
        <f>Achievement!J416</f>
        <v>650</v>
      </c>
    </row>
    <row r="442" spans="1:7" x14ac:dyDescent="0.3">
      <c r="A442" s="41" t="b">
        <v>1</v>
      </c>
      <c r="B442" s="42" t="str">
        <f t="shared" si="441"/>
        <v>업적설명 - [전설] 장비아이템을 700개 획득하세요</v>
      </c>
      <c r="C442" s="41">
        <f t="shared" si="449"/>
        <v>52712</v>
      </c>
      <c r="D442" s="42" t="str">
        <f t="shared" si="453"/>
        <v>[전설] 장비아이템을 700개 획득하세요</v>
      </c>
      <c r="E442" s="42" t="str">
        <f t="shared" ref="E442:F442" si="470">D442</f>
        <v>[전설] 장비아이템을 700개 획득하세요</v>
      </c>
      <c r="F442" s="42" t="str">
        <f t="shared" si="470"/>
        <v>[전설] 장비아이템을 700개 획득하세요</v>
      </c>
      <c r="G442" s="41">
        <f>Achievement!J417</f>
        <v>700</v>
      </c>
    </row>
    <row r="443" spans="1:7" x14ac:dyDescent="0.3">
      <c r="A443" s="41" t="b">
        <v>1</v>
      </c>
      <c r="B443" s="42" t="str">
        <f t="shared" si="441"/>
        <v>업적설명 - [전설] 장비아이템을 750개 획득하세요</v>
      </c>
      <c r="C443" s="41">
        <f t="shared" si="449"/>
        <v>52713</v>
      </c>
      <c r="D443" s="42" t="str">
        <f t="shared" si="453"/>
        <v>[전설] 장비아이템을 750개 획득하세요</v>
      </c>
      <c r="E443" s="42" t="str">
        <f t="shared" ref="E443:F443" si="471">D443</f>
        <v>[전설] 장비아이템을 750개 획득하세요</v>
      </c>
      <c r="F443" s="42" t="str">
        <f t="shared" si="471"/>
        <v>[전설] 장비아이템을 750개 획득하세요</v>
      </c>
      <c r="G443" s="41">
        <f>Achievement!J418</f>
        <v>750</v>
      </c>
    </row>
    <row r="444" spans="1:7" x14ac:dyDescent="0.3">
      <c r="A444" s="41" t="b">
        <v>1</v>
      </c>
      <c r="B444" s="42" t="str">
        <f t="shared" si="441"/>
        <v>업적설명 - [전설] 장비아이템을 800개 획득하세요</v>
      </c>
      <c r="C444" s="41">
        <f t="shared" si="449"/>
        <v>52714</v>
      </c>
      <c r="D444" s="42" t="str">
        <f t="shared" si="453"/>
        <v>[전설] 장비아이템을 800개 획득하세요</v>
      </c>
      <c r="E444" s="42" t="str">
        <f t="shared" ref="E444:F444" si="472">D444</f>
        <v>[전설] 장비아이템을 800개 획득하세요</v>
      </c>
      <c r="F444" s="42" t="str">
        <f t="shared" si="472"/>
        <v>[전설] 장비아이템을 800개 획득하세요</v>
      </c>
      <c r="G444" s="41">
        <f>Achievement!J419</f>
        <v>800</v>
      </c>
    </row>
    <row r="445" spans="1:7" x14ac:dyDescent="0.3">
      <c r="A445" s="41" t="b">
        <v>1</v>
      </c>
      <c r="B445" s="42" t="str">
        <f t="shared" si="441"/>
        <v>업적설명 - [전설] 장비아이템을 850개 획득하세요</v>
      </c>
      <c r="C445" s="41">
        <f t="shared" si="449"/>
        <v>52715</v>
      </c>
      <c r="D445" s="42" t="str">
        <f t="shared" si="453"/>
        <v>[전설] 장비아이템을 850개 획득하세요</v>
      </c>
      <c r="E445" s="42" t="str">
        <f t="shared" ref="E445:F445" si="473">D445</f>
        <v>[전설] 장비아이템을 850개 획득하세요</v>
      </c>
      <c r="F445" s="42" t="str">
        <f t="shared" si="473"/>
        <v>[전설] 장비아이템을 850개 획득하세요</v>
      </c>
      <c r="G445" s="41">
        <f>Achievement!J420</f>
        <v>850</v>
      </c>
    </row>
    <row r="446" spans="1:7" x14ac:dyDescent="0.3">
      <c r="A446" s="41" t="b">
        <v>1</v>
      </c>
      <c r="B446" s="42" t="str">
        <f t="shared" si="441"/>
        <v>업적설명 - [전설] 장비아이템을 900개 획득하세요</v>
      </c>
      <c r="C446" s="41">
        <f t="shared" si="449"/>
        <v>52716</v>
      </c>
      <c r="D446" s="42" t="str">
        <f t="shared" si="453"/>
        <v>[전설] 장비아이템을 900개 획득하세요</v>
      </c>
      <c r="E446" s="42" t="str">
        <f t="shared" ref="E446:F446" si="474">D446</f>
        <v>[전설] 장비아이템을 900개 획득하세요</v>
      </c>
      <c r="F446" s="42" t="str">
        <f t="shared" si="474"/>
        <v>[전설] 장비아이템을 900개 획득하세요</v>
      </c>
      <c r="G446" s="41">
        <f>Achievement!J421</f>
        <v>900</v>
      </c>
    </row>
    <row r="447" spans="1:7" x14ac:dyDescent="0.3">
      <c r="A447" s="41" t="b">
        <v>1</v>
      </c>
      <c r="B447" s="42" t="str">
        <f t="shared" si="441"/>
        <v>업적설명 - [전설] 장비아이템을 950개 획득하세요</v>
      </c>
      <c r="C447" s="41">
        <f t="shared" si="449"/>
        <v>52717</v>
      </c>
      <c r="D447" s="42" t="str">
        <f t="shared" si="453"/>
        <v>[전설] 장비아이템을 950개 획득하세요</v>
      </c>
      <c r="E447" s="42" t="str">
        <f t="shared" ref="E447:F447" si="475">D447</f>
        <v>[전설] 장비아이템을 950개 획득하세요</v>
      </c>
      <c r="F447" s="42" t="str">
        <f t="shared" si="475"/>
        <v>[전설] 장비아이템을 950개 획득하세요</v>
      </c>
      <c r="G447" s="41">
        <f>Achievement!J422</f>
        <v>950</v>
      </c>
    </row>
    <row r="448" spans="1:7" x14ac:dyDescent="0.3">
      <c r="A448" s="41" t="b">
        <v>1</v>
      </c>
      <c r="B448" s="42" t="str">
        <f t="shared" si="441"/>
        <v>업적설명 - [전설] 장비아이템을 1000개 획득하세요</v>
      </c>
      <c r="C448" s="41">
        <f t="shared" si="449"/>
        <v>52718</v>
      </c>
      <c r="D448" s="42" t="str">
        <f t="shared" si="453"/>
        <v>[전설] 장비아이템을 1000개 획득하세요</v>
      </c>
      <c r="E448" s="42" t="str">
        <f t="shared" ref="E448:F448" si="476">D448</f>
        <v>[전설] 장비아이템을 1000개 획득하세요</v>
      </c>
      <c r="F448" s="42" t="str">
        <f t="shared" si="476"/>
        <v>[전설] 장비아이템을 1000개 획득하세요</v>
      </c>
      <c r="G448" s="41">
        <f>Achievement!J423</f>
        <v>1000</v>
      </c>
    </row>
    <row r="449" spans="1:7" x14ac:dyDescent="0.3">
      <c r="A449" s="37" t="b">
        <v>1</v>
      </c>
      <c r="B449" s="38" t="str">
        <f t="shared" si="441"/>
        <v>업적설명 - [불멸] 장비아이템을 1개 획득하세요</v>
      </c>
      <c r="C449" s="37">
        <f t="shared" si="449"/>
        <v>52719</v>
      </c>
      <c r="D449" s="38" t="str">
        <f>"[불멸] 장비아이템을 " &amp; G449 &amp; "개 획득하세요"</f>
        <v>[불멸] 장비아이템을 1개 획득하세요</v>
      </c>
      <c r="E449" s="38" t="str">
        <f t="shared" ref="E449:F449" si="477">D449</f>
        <v>[불멸] 장비아이템을 1개 획득하세요</v>
      </c>
      <c r="F449" s="38" t="str">
        <f t="shared" si="477"/>
        <v>[불멸] 장비아이템을 1개 획득하세요</v>
      </c>
      <c r="G449" s="37">
        <f>Achievement!J424</f>
        <v>1</v>
      </c>
    </row>
    <row r="450" spans="1:7" x14ac:dyDescent="0.3">
      <c r="A450" s="37" t="b">
        <v>1</v>
      </c>
      <c r="B450" s="38" t="str">
        <f t="shared" si="441"/>
        <v>업적설명 - [불멸] 장비아이템을 10개 획득하세요</v>
      </c>
      <c r="C450" s="37">
        <f t="shared" si="449"/>
        <v>52720</v>
      </c>
      <c r="D450" s="38" t="str">
        <f t="shared" ref="D450:D462" si="478">"[불멸] 장비아이템을 " &amp; G450 &amp; "개 획득하세요"</f>
        <v>[불멸] 장비아이템을 10개 획득하세요</v>
      </c>
      <c r="E450" s="38" t="str">
        <f t="shared" ref="E450:F450" si="479">D450</f>
        <v>[불멸] 장비아이템을 10개 획득하세요</v>
      </c>
      <c r="F450" s="38" t="str">
        <f t="shared" si="479"/>
        <v>[불멸] 장비아이템을 10개 획득하세요</v>
      </c>
      <c r="G450" s="37">
        <f>Achievement!J425</f>
        <v>10</v>
      </c>
    </row>
    <row r="451" spans="1:7" x14ac:dyDescent="0.3">
      <c r="A451" s="37" t="b">
        <v>1</v>
      </c>
      <c r="B451" s="38" t="str">
        <f t="shared" si="441"/>
        <v>업적설명 - [불멸] 장비아이템을 20개 획득하세요</v>
      </c>
      <c r="C451" s="37">
        <f t="shared" si="449"/>
        <v>52721</v>
      </c>
      <c r="D451" s="38" t="str">
        <f t="shared" si="478"/>
        <v>[불멸] 장비아이템을 20개 획득하세요</v>
      </c>
      <c r="E451" s="38" t="str">
        <f t="shared" ref="E451:F451" si="480">D451</f>
        <v>[불멸] 장비아이템을 20개 획득하세요</v>
      </c>
      <c r="F451" s="38" t="str">
        <f t="shared" si="480"/>
        <v>[불멸] 장비아이템을 20개 획득하세요</v>
      </c>
      <c r="G451" s="37">
        <f>Achievement!J426</f>
        <v>20</v>
      </c>
    </row>
    <row r="452" spans="1:7" x14ac:dyDescent="0.3">
      <c r="A452" s="37" t="b">
        <v>1</v>
      </c>
      <c r="B452" s="38" t="str">
        <f t="shared" si="441"/>
        <v>업적설명 - [불멸] 장비아이템을 30개 획득하세요</v>
      </c>
      <c r="C452" s="37">
        <f t="shared" si="449"/>
        <v>52722</v>
      </c>
      <c r="D452" s="38" t="str">
        <f t="shared" si="478"/>
        <v>[불멸] 장비아이템을 30개 획득하세요</v>
      </c>
      <c r="E452" s="38" t="str">
        <f t="shared" ref="E452:F452" si="481">D452</f>
        <v>[불멸] 장비아이템을 30개 획득하세요</v>
      </c>
      <c r="F452" s="38" t="str">
        <f t="shared" si="481"/>
        <v>[불멸] 장비아이템을 30개 획득하세요</v>
      </c>
      <c r="G452" s="37">
        <f>Achievement!J427</f>
        <v>30</v>
      </c>
    </row>
    <row r="453" spans="1:7" x14ac:dyDescent="0.3">
      <c r="A453" s="37" t="b">
        <v>1</v>
      </c>
      <c r="B453" s="38" t="str">
        <f t="shared" si="441"/>
        <v>업적설명 - [불멸] 장비아이템을 50개 획득하세요</v>
      </c>
      <c r="C453" s="37">
        <f t="shared" si="449"/>
        <v>52723</v>
      </c>
      <c r="D453" s="38" t="str">
        <f t="shared" si="478"/>
        <v>[불멸] 장비아이템을 50개 획득하세요</v>
      </c>
      <c r="E453" s="38" t="str">
        <f t="shared" ref="E453:F453" si="482">D453</f>
        <v>[불멸] 장비아이템을 50개 획득하세요</v>
      </c>
      <c r="F453" s="38" t="str">
        <f t="shared" si="482"/>
        <v>[불멸] 장비아이템을 50개 획득하세요</v>
      </c>
      <c r="G453" s="37">
        <f>Achievement!J428</f>
        <v>50</v>
      </c>
    </row>
    <row r="454" spans="1:7" x14ac:dyDescent="0.3">
      <c r="A454" s="37" t="b">
        <v>1</v>
      </c>
      <c r="B454" s="38" t="str">
        <f t="shared" si="441"/>
        <v>업적설명 - [불멸] 장비아이템을 100개 획득하세요</v>
      </c>
      <c r="C454" s="37">
        <f t="shared" si="449"/>
        <v>52724</v>
      </c>
      <c r="D454" s="38" t="str">
        <f t="shared" si="478"/>
        <v>[불멸] 장비아이템을 100개 획득하세요</v>
      </c>
      <c r="E454" s="38" t="str">
        <f t="shared" ref="E454:F454" si="483">D454</f>
        <v>[불멸] 장비아이템을 100개 획득하세요</v>
      </c>
      <c r="F454" s="38" t="str">
        <f t="shared" si="483"/>
        <v>[불멸] 장비아이템을 100개 획득하세요</v>
      </c>
      <c r="G454" s="37">
        <f>Achievement!J429</f>
        <v>100</v>
      </c>
    </row>
    <row r="455" spans="1:7" x14ac:dyDescent="0.3">
      <c r="A455" s="37" t="b">
        <v>1</v>
      </c>
      <c r="B455" s="38" t="str">
        <f t="shared" si="441"/>
        <v>업적설명 - [불멸] 장비아이템을 150개 획득하세요</v>
      </c>
      <c r="C455" s="37">
        <f t="shared" si="449"/>
        <v>52725</v>
      </c>
      <c r="D455" s="38" t="str">
        <f t="shared" si="478"/>
        <v>[불멸] 장비아이템을 150개 획득하세요</v>
      </c>
      <c r="E455" s="38" t="str">
        <f t="shared" ref="E455:F455" si="484">D455</f>
        <v>[불멸] 장비아이템을 150개 획득하세요</v>
      </c>
      <c r="F455" s="38" t="str">
        <f t="shared" si="484"/>
        <v>[불멸] 장비아이템을 150개 획득하세요</v>
      </c>
      <c r="G455" s="37">
        <f>Achievement!J430</f>
        <v>150</v>
      </c>
    </row>
    <row r="456" spans="1:7" x14ac:dyDescent="0.3">
      <c r="A456" s="37" t="b">
        <v>1</v>
      </c>
      <c r="B456" s="38" t="str">
        <f t="shared" si="441"/>
        <v>업적설명 - [불멸] 장비아이템을 200개 획득하세요</v>
      </c>
      <c r="C456" s="37">
        <f t="shared" si="449"/>
        <v>52726</v>
      </c>
      <c r="D456" s="38" t="str">
        <f t="shared" si="478"/>
        <v>[불멸] 장비아이템을 200개 획득하세요</v>
      </c>
      <c r="E456" s="38" t="str">
        <f t="shared" ref="E456:F456" si="485">D456</f>
        <v>[불멸] 장비아이템을 200개 획득하세요</v>
      </c>
      <c r="F456" s="38" t="str">
        <f t="shared" si="485"/>
        <v>[불멸] 장비아이템을 200개 획득하세요</v>
      </c>
      <c r="G456" s="37">
        <f>Achievement!J431</f>
        <v>200</v>
      </c>
    </row>
    <row r="457" spans="1:7" x14ac:dyDescent="0.3">
      <c r="A457" s="37" t="b">
        <v>1</v>
      </c>
      <c r="B457" s="38" t="str">
        <f t="shared" si="441"/>
        <v>업적설명 - [불멸] 장비아이템을 250개 획득하세요</v>
      </c>
      <c r="C457" s="37">
        <f t="shared" si="449"/>
        <v>52727</v>
      </c>
      <c r="D457" s="38" t="str">
        <f t="shared" si="478"/>
        <v>[불멸] 장비아이템을 250개 획득하세요</v>
      </c>
      <c r="E457" s="38" t="str">
        <f t="shared" ref="E457:F457" si="486">D457</f>
        <v>[불멸] 장비아이템을 250개 획득하세요</v>
      </c>
      <c r="F457" s="38" t="str">
        <f t="shared" si="486"/>
        <v>[불멸] 장비아이템을 250개 획득하세요</v>
      </c>
      <c r="G457" s="37">
        <f>Achievement!J432</f>
        <v>250</v>
      </c>
    </row>
    <row r="458" spans="1:7" x14ac:dyDescent="0.3">
      <c r="A458" s="37" t="b">
        <v>1</v>
      </c>
      <c r="B458" s="38" t="str">
        <f t="shared" si="441"/>
        <v>업적설명 - [불멸] 장비아이템을 300개 획득하세요</v>
      </c>
      <c r="C458" s="37">
        <f t="shared" si="449"/>
        <v>52728</v>
      </c>
      <c r="D458" s="38" t="str">
        <f t="shared" si="478"/>
        <v>[불멸] 장비아이템을 300개 획득하세요</v>
      </c>
      <c r="E458" s="38" t="str">
        <f t="shared" ref="E458:F458" si="487">D458</f>
        <v>[불멸] 장비아이템을 300개 획득하세요</v>
      </c>
      <c r="F458" s="38" t="str">
        <f t="shared" si="487"/>
        <v>[불멸] 장비아이템을 300개 획득하세요</v>
      </c>
      <c r="G458" s="37">
        <f>Achievement!J433</f>
        <v>300</v>
      </c>
    </row>
    <row r="459" spans="1:7" x14ac:dyDescent="0.3">
      <c r="A459" s="37" t="b">
        <v>1</v>
      </c>
      <c r="B459" s="38" t="str">
        <f t="shared" si="441"/>
        <v>업적설명 - [불멸] 장비아이템을 350개 획득하세요</v>
      </c>
      <c r="C459" s="37">
        <f t="shared" si="449"/>
        <v>52729</v>
      </c>
      <c r="D459" s="38" t="str">
        <f t="shared" si="478"/>
        <v>[불멸] 장비아이템을 350개 획득하세요</v>
      </c>
      <c r="E459" s="38" t="str">
        <f t="shared" ref="E459:F459" si="488">D459</f>
        <v>[불멸] 장비아이템을 350개 획득하세요</v>
      </c>
      <c r="F459" s="38" t="str">
        <f t="shared" si="488"/>
        <v>[불멸] 장비아이템을 350개 획득하세요</v>
      </c>
      <c r="G459" s="37">
        <f>Achievement!J434</f>
        <v>350</v>
      </c>
    </row>
    <row r="460" spans="1:7" x14ac:dyDescent="0.3">
      <c r="A460" s="37" t="b">
        <v>1</v>
      </c>
      <c r="B460" s="38" t="str">
        <f t="shared" si="441"/>
        <v>업적설명 - [불멸] 장비아이템을 400개 획득하세요</v>
      </c>
      <c r="C460" s="37">
        <f t="shared" si="449"/>
        <v>52730</v>
      </c>
      <c r="D460" s="38" t="str">
        <f t="shared" si="478"/>
        <v>[불멸] 장비아이템을 400개 획득하세요</v>
      </c>
      <c r="E460" s="38" t="str">
        <f t="shared" ref="E460:F460" si="489">D460</f>
        <v>[불멸] 장비아이템을 400개 획득하세요</v>
      </c>
      <c r="F460" s="38" t="str">
        <f t="shared" si="489"/>
        <v>[불멸] 장비아이템을 400개 획득하세요</v>
      </c>
      <c r="G460" s="37">
        <f>Achievement!J435</f>
        <v>400</v>
      </c>
    </row>
    <row r="461" spans="1:7" x14ac:dyDescent="0.3">
      <c r="A461" s="37" t="b">
        <v>1</v>
      </c>
      <c r="B461" s="38" t="str">
        <f t="shared" si="441"/>
        <v>업적설명 - [불멸] 장비아이템을 450개 획득하세요</v>
      </c>
      <c r="C461" s="37">
        <f t="shared" si="449"/>
        <v>52731</v>
      </c>
      <c r="D461" s="38" t="str">
        <f t="shared" si="478"/>
        <v>[불멸] 장비아이템을 450개 획득하세요</v>
      </c>
      <c r="E461" s="38" t="str">
        <f t="shared" ref="E461:F461" si="490">D461</f>
        <v>[불멸] 장비아이템을 450개 획득하세요</v>
      </c>
      <c r="F461" s="38" t="str">
        <f t="shared" si="490"/>
        <v>[불멸] 장비아이템을 450개 획득하세요</v>
      </c>
      <c r="G461" s="37">
        <f>Achievement!J436</f>
        <v>450</v>
      </c>
    </row>
    <row r="462" spans="1:7" x14ac:dyDescent="0.3">
      <c r="A462" s="37" t="b">
        <v>1</v>
      </c>
      <c r="B462" s="38" t="str">
        <f t="shared" si="441"/>
        <v>업적설명 - [불멸] 장비아이템을 500개 획득하세요</v>
      </c>
      <c r="C462" s="37">
        <f t="shared" si="449"/>
        <v>52732</v>
      </c>
      <c r="D462" s="38" t="str">
        <f t="shared" si="478"/>
        <v>[불멸] 장비아이템을 500개 획득하세요</v>
      </c>
      <c r="E462" s="38" t="str">
        <f t="shared" ref="E462:F462" si="491">D462</f>
        <v>[불멸] 장비아이템을 500개 획득하세요</v>
      </c>
      <c r="F462" s="38" t="str">
        <f t="shared" si="491"/>
        <v>[불멸] 장비아이템을 500개 획득하세요</v>
      </c>
      <c r="G462" s="37">
        <f>Achievement!J437</f>
        <v>500</v>
      </c>
    </row>
    <row r="463" spans="1:7" x14ac:dyDescent="0.3">
      <c r="A463" s="41" t="b">
        <v>1</v>
      </c>
      <c r="B463" s="42" t="str">
        <f t="shared" si="441"/>
        <v>업적설명 - 장비아이템 랜덤옵션변경을 1회 변경하세요</v>
      </c>
      <c r="C463" s="41">
        <f t="shared" si="449"/>
        <v>52733</v>
      </c>
      <c r="D463" s="42" t="str">
        <f>"장비아이템 랜덤옵션변경을 "&amp; G463&amp;"회 변경하세요"</f>
        <v>장비아이템 랜덤옵션변경을 1회 변경하세요</v>
      </c>
      <c r="E463" s="42" t="str">
        <f t="shared" ref="E463:F463" si="492">D463</f>
        <v>장비아이템 랜덤옵션변경을 1회 변경하세요</v>
      </c>
      <c r="F463" s="42" t="str">
        <f t="shared" si="492"/>
        <v>장비아이템 랜덤옵션변경을 1회 변경하세요</v>
      </c>
      <c r="G463" s="41">
        <f>Achievement!J438</f>
        <v>1</v>
      </c>
    </row>
    <row r="464" spans="1:7" x14ac:dyDescent="0.3">
      <c r="A464" s="41" t="b">
        <v>1</v>
      </c>
      <c r="B464" s="42" t="str">
        <f t="shared" si="441"/>
        <v>업적설명 - 장비아이템 랜덤옵션변경을 5회 변경하세요</v>
      </c>
      <c r="C464" s="41">
        <f t="shared" si="449"/>
        <v>52734</v>
      </c>
      <c r="D464" s="42" t="str">
        <f t="shared" ref="D464:D483" si="493">"장비아이템 랜덤옵션변경을 "&amp; G464&amp;"회 변경하세요"</f>
        <v>장비아이템 랜덤옵션변경을 5회 변경하세요</v>
      </c>
      <c r="E464" s="42" t="str">
        <f t="shared" ref="E464:F464" si="494">D464</f>
        <v>장비아이템 랜덤옵션변경을 5회 변경하세요</v>
      </c>
      <c r="F464" s="42" t="str">
        <f t="shared" si="494"/>
        <v>장비아이템 랜덤옵션변경을 5회 변경하세요</v>
      </c>
      <c r="G464" s="41">
        <f>Achievement!J439</f>
        <v>5</v>
      </c>
    </row>
    <row r="465" spans="1:7" x14ac:dyDescent="0.3">
      <c r="A465" s="41" t="b">
        <v>1</v>
      </c>
      <c r="B465" s="42" t="str">
        <f t="shared" si="441"/>
        <v>업적설명 - 장비아이템 랜덤옵션변경을 10회 변경하세요</v>
      </c>
      <c r="C465" s="41">
        <f t="shared" si="449"/>
        <v>52735</v>
      </c>
      <c r="D465" s="42" t="str">
        <f t="shared" si="493"/>
        <v>장비아이템 랜덤옵션변경을 10회 변경하세요</v>
      </c>
      <c r="E465" s="42" t="str">
        <f t="shared" ref="E465:F465" si="495">D465</f>
        <v>장비아이템 랜덤옵션변경을 10회 변경하세요</v>
      </c>
      <c r="F465" s="42" t="str">
        <f t="shared" si="495"/>
        <v>장비아이템 랜덤옵션변경을 10회 변경하세요</v>
      </c>
      <c r="G465" s="41">
        <f>Achievement!J440</f>
        <v>10</v>
      </c>
    </row>
    <row r="466" spans="1:7" x14ac:dyDescent="0.3">
      <c r="A466" s="41" t="b">
        <v>1</v>
      </c>
      <c r="B466" s="42" t="str">
        <f t="shared" si="441"/>
        <v>업적설명 - 장비아이템 랜덤옵션변경을 15회 변경하세요</v>
      </c>
      <c r="C466" s="41">
        <f t="shared" si="449"/>
        <v>52736</v>
      </c>
      <c r="D466" s="42" t="str">
        <f t="shared" si="493"/>
        <v>장비아이템 랜덤옵션변경을 15회 변경하세요</v>
      </c>
      <c r="E466" s="42" t="str">
        <f t="shared" ref="E466:F466" si="496">D466</f>
        <v>장비아이템 랜덤옵션변경을 15회 변경하세요</v>
      </c>
      <c r="F466" s="42" t="str">
        <f t="shared" si="496"/>
        <v>장비아이템 랜덤옵션변경을 15회 변경하세요</v>
      </c>
      <c r="G466" s="41">
        <f>Achievement!J441</f>
        <v>15</v>
      </c>
    </row>
    <row r="467" spans="1:7" x14ac:dyDescent="0.3">
      <c r="A467" s="41" t="b">
        <v>1</v>
      </c>
      <c r="B467" s="42" t="str">
        <f t="shared" si="441"/>
        <v>업적설명 - 장비아이템 랜덤옵션변경을 20회 변경하세요</v>
      </c>
      <c r="C467" s="41">
        <f t="shared" si="449"/>
        <v>52737</v>
      </c>
      <c r="D467" s="42" t="str">
        <f t="shared" si="493"/>
        <v>장비아이템 랜덤옵션변경을 20회 변경하세요</v>
      </c>
      <c r="E467" s="42" t="str">
        <f t="shared" ref="E467:F467" si="497">D467</f>
        <v>장비아이템 랜덤옵션변경을 20회 변경하세요</v>
      </c>
      <c r="F467" s="42" t="str">
        <f t="shared" si="497"/>
        <v>장비아이템 랜덤옵션변경을 20회 변경하세요</v>
      </c>
      <c r="G467" s="41">
        <f>Achievement!J442</f>
        <v>20</v>
      </c>
    </row>
    <row r="468" spans="1:7" x14ac:dyDescent="0.3">
      <c r="A468" s="41" t="b">
        <v>1</v>
      </c>
      <c r="B468" s="42" t="str">
        <f t="shared" si="441"/>
        <v>업적설명 - 장비아이템 랜덤옵션변경을 25회 변경하세요</v>
      </c>
      <c r="C468" s="41">
        <f t="shared" si="449"/>
        <v>52738</v>
      </c>
      <c r="D468" s="42" t="str">
        <f t="shared" si="493"/>
        <v>장비아이템 랜덤옵션변경을 25회 변경하세요</v>
      </c>
      <c r="E468" s="42" t="str">
        <f t="shared" ref="E468:F468" si="498">D468</f>
        <v>장비아이템 랜덤옵션변경을 25회 변경하세요</v>
      </c>
      <c r="F468" s="42" t="str">
        <f t="shared" si="498"/>
        <v>장비아이템 랜덤옵션변경을 25회 변경하세요</v>
      </c>
      <c r="G468" s="41">
        <f>Achievement!J443</f>
        <v>25</v>
      </c>
    </row>
    <row r="469" spans="1:7" x14ac:dyDescent="0.3">
      <c r="A469" s="41" t="b">
        <v>1</v>
      </c>
      <c r="B469" s="42" t="str">
        <f t="shared" si="441"/>
        <v>업적설명 - 장비아이템 랜덤옵션변경을 30회 변경하세요</v>
      </c>
      <c r="C469" s="41">
        <f t="shared" si="449"/>
        <v>52739</v>
      </c>
      <c r="D469" s="42" t="str">
        <f t="shared" si="493"/>
        <v>장비아이템 랜덤옵션변경을 30회 변경하세요</v>
      </c>
      <c r="E469" s="42" t="str">
        <f t="shared" ref="E469:F469" si="499">D469</f>
        <v>장비아이템 랜덤옵션변경을 30회 변경하세요</v>
      </c>
      <c r="F469" s="42" t="str">
        <f t="shared" si="499"/>
        <v>장비아이템 랜덤옵션변경을 30회 변경하세요</v>
      </c>
      <c r="G469" s="41">
        <f>Achievement!J444</f>
        <v>30</v>
      </c>
    </row>
    <row r="470" spans="1:7" x14ac:dyDescent="0.3">
      <c r="A470" s="41" t="b">
        <v>1</v>
      </c>
      <c r="B470" s="42" t="str">
        <f t="shared" si="441"/>
        <v>업적설명 - 장비아이템 랜덤옵션변경을 35회 변경하세요</v>
      </c>
      <c r="C470" s="41">
        <f t="shared" si="449"/>
        <v>52740</v>
      </c>
      <c r="D470" s="42" t="str">
        <f t="shared" si="493"/>
        <v>장비아이템 랜덤옵션변경을 35회 변경하세요</v>
      </c>
      <c r="E470" s="42" t="str">
        <f t="shared" ref="E470:F470" si="500">D470</f>
        <v>장비아이템 랜덤옵션변경을 35회 변경하세요</v>
      </c>
      <c r="F470" s="42" t="str">
        <f t="shared" si="500"/>
        <v>장비아이템 랜덤옵션변경을 35회 변경하세요</v>
      </c>
      <c r="G470" s="41">
        <f>Achievement!J445</f>
        <v>35</v>
      </c>
    </row>
    <row r="471" spans="1:7" x14ac:dyDescent="0.3">
      <c r="A471" s="41" t="b">
        <v>1</v>
      </c>
      <c r="B471" s="42" t="str">
        <f t="shared" si="441"/>
        <v>업적설명 - 장비아이템 랜덤옵션변경을 40회 변경하세요</v>
      </c>
      <c r="C471" s="41">
        <f t="shared" si="449"/>
        <v>52741</v>
      </c>
      <c r="D471" s="42" t="str">
        <f t="shared" si="493"/>
        <v>장비아이템 랜덤옵션변경을 40회 변경하세요</v>
      </c>
      <c r="E471" s="42" t="str">
        <f t="shared" ref="E471:F471" si="501">D471</f>
        <v>장비아이템 랜덤옵션변경을 40회 변경하세요</v>
      </c>
      <c r="F471" s="42" t="str">
        <f t="shared" si="501"/>
        <v>장비아이템 랜덤옵션변경을 40회 변경하세요</v>
      </c>
      <c r="G471" s="41">
        <f>Achievement!J446</f>
        <v>40</v>
      </c>
    </row>
    <row r="472" spans="1:7" x14ac:dyDescent="0.3">
      <c r="A472" s="41" t="b">
        <v>1</v>
      </c>
      <c r="B472" s="42" t="str">
        <f t="shared" si="441"/>
        <v>업적설명 - 장비아이템 랜덤옵션변경을 45회 변경하세요</v>
      </c>
      <c r="C472" s="41">
        <f t="shared" si="449"/>
        <v>52742</v>
      </c>
      <c r="D472" s="42" t="str">
        <f t="shared" si="493"/>
        <v>장비아이템 랜덤옵션변경을 45회 변경하세요</v>
      </c>
      <c r="E472" s="42" t="str">
        <f t="shared" ref="E472:F472" si="502">D472</f>
        <v>장비아이템 랜덤옵션변경을 45회 변경하세요</v>
      </c>
      <c r="F472" s="42" t="str">
        <f t="shared" si="502"/>
        <v>장비아이템 랜덤옵션변경을 45회 변경하세요</v>
      </c>
      <c r="G472" s="41">
        <f>Achievement!J447</f>
        <v>45</v>
      </c>
    </row>
    <row r="473" spans="1:7" x14ac:dyDescent="0.3">
      <c r="A473" s="41" t="b">
        <v>1</v>
      </c>
      <c r="B473" s="42" t="str">
        <f t="shared" si="441"/>
        <v>업적설명 - 장비아이템 랜덤옵션변경을 50회 변경하세요</v>
      </c>
      <c r="C473" s="41">
        <f t="shared" si="449"/>
        <v>52743</v>
      </c>
      <c r="D473" s="42" t="str">
        <f t="shared" si="493"/>
        <v>장비아이템 랜덤옵션변경을 50회 변경하세요</v>
      </c>
      <c r="E473" s="42" t="str">
        <f t="shared" ref="E473:F473" si="503">D473</f>
        <v>장비아이템 랜덤옵션변경을 50회 변경하세요</v>
      </c>
      <c r="F473" s="42" t="str">
        <f t="shared" si="503"/>
        <v>장비아이템 랜덤옵션변경을 50회 변경하세요</v>
      </c>
      <c r="G473" s="41">
        <f>Achievement!J448</f>
        <v>50</v>
      </c>
    </row>
    <row r="474" spans="1:7" x14ac:dyDescent="0.3">
      <c r="A474" s="41" t="b">
        <v>1</v>
      </c>
      <c r="B474" s="42" t="str">
        <f t="shared" si="441"/>
        <v>업적설명 - 장비아이템 랜덤옵션변경을 55회 변경하세요</v>
      </c>
      <c r="C474" s="41">
        <f t="shared" si="449"/>
        <v>52744</v>
      </c>
      <c r="D474" s="42" t="str">
        <f t="shared" si="493"/>
        <v>장비아이템 랜덤옵션변경을 55회 변경하세요</v>
      </c>
      <c r="E474" s="42" t="str">
        <f t="shared" ref="E474:F474" si="504">D474</f>
        <v>장비아이템 랜덤옵션변경을 55회 변경하세요</v>
      </c>
      <c r="F474" s="42" t="str">
        <f t="shared" si="504"/>
        <v>장비아이템 랜덤옵션변경을 55회 변경하세요</v>
      </c>
      <c r="G474" s="41">
        <f>Achievement!J449</f>
        <v>55</v>
      </c>
    </row>
    <row r="475" spans="1:7" x14ac:dyDescent="0.3">
      <c r="A475" s="41" t="b">
        <v>1</v>
      </c>
      <c r="B475" s="42" t="str">
        <f t="shared" si="441"/>
        <v>업적설명 - 장비아이템 랜덤옵션변경을 60회 변경하세요</v>
      </c>
      <c r="C475" s="41">
        <f t="shared" si="449"/>
        <v>52745</v>
      </c>
      <c r="D475" s="42" t="str">
        <f t="shared" si="493"/>
        <v>장비아이템 랜덤옵션변경을 60회 변경하세요</v>
      </c>
      <c r="E475" s="42" t="str">
        <f t="shared" ref="E475:F475" si="505">D475</f>
        <v>장비아이템 랜덤옵션변경을 60회 변경하세요</v>
      </c>
      <c r="F475" s="42" t="str">
        <f t="shared" si="505"/>
        <v>장비아이템 랜덤옵션변경을 60회 변경하세요</v>
      </c>
      <c r="G475" s="41">
        <f>Achievement!J450</f>
        <v>60</v>
      </c>
    </row>
    <row r="476" spans="1:7" x14ac:dyDescent="0.3">
      <c r="A476" s="41" t="b">
        <v>1</v>
      </c>
      <c r="B476" s="42" t="str">
        <f t="shared" si="441"/>
        <v>업적설명 - 장비아이템 랜덤옵션변경을 65회 변경하세요</v>
      </c>
      <c r="C476" s="41">
        <f t="shared" si="449"/>
        <v>52746</v>
      </c>
      <c r="D476" s="42" t="str">
        <f t="shared" si="493"/>
        <v>장비아이템 랜덤옵션변경을 65회 변경하세요</v>
      </c>
      <c r="E476" s="42" t="str">
        <f t="shared" ref="E476:F476" si="506">D476</f>
        <v>장비아이템 랜덤옵션변경을 65회 변경하세요</v>
      </c>
      <c r="F476" s="42" t="str">
        <f t="shared" si="506"/>
        <v>장비아이템 랜덤옵션변경을 65회 변경하세요</v>
      </c>
      <c r="G476" s="41">
        <f>Achievement!J451</f>
        <v>65</v>
      </c>
    </row>
    <row r="477" spans="1:7" x14ac:dyDescent="0.3">
      <c r="A477" s="41" t="b">
        <v>1</v>
      </c>
      <c r="B477" s="42" t="str">
        <f t="shared" si="441"/>
        <v>업적설명 - 장비아이템 랜덤옵션변경을 70회 변경하세요</v>
      </c>
      <c r="C477" s="41">
        <f t="shared" si="449"/>
        <v>52747</v>
      </c>
      <c r="D477" s="42" t="str">
        <f t="shared" si="493"/>
        <v>장비아이템 랜덤옵션변경을 70회 변경하세요</v>
      </c>
      <c r="E477" s="42" t="str">
        <f t="shared" ref="E477:F477" si="507">D477</f>
        <v>장비아이템 랜덤옵션변경을 70회 변경하세요</v>
      </c>
      <c r="F477" s="42" t="str">
        <f t="shared" si="507"/>
        <v>장비아이템 랜덤옵션변경을 70회 변경하세요</v>
      </c>
      <c r="G477" s="41">
        <f>Achievement!J452</f>
        <v>70</v>
      </c>
    </row>
    <row r="478" spans="1:7" x14ac:dyDescent="0.3">
      <c r="A478" s="41" t="b">
        <v>1</v>
      </c>
      <c r="B478" s="42" t="str">
        <f t="shared" si="441"/>
        <v>업적설명 - 장비아이템 랜덤옵션변경을 75회 변경하세요</v>
      </c>
      <c r="C478" s="41">
        <f t="shared" si="449"/>
        <v>52748</v>
      </c>
      <c r="D478" s="42" t="str">
        <f t="shared" si="493"/>
        <v>장비아이템 랜덤옵션변경을 75회 변경하세요</v>
      </c>
      <c r="E478" s="42" t="str">
        <f t="shared" ref="E478:F478" si="508">D478</f>
        <v>장비아이템 랜덤옵션변경을 75회 변경하세요</v>
      </c>
      <c r="F478" s="42" t="str">
        <f t="shared" si="508"/>
        <v>장비아이템 랜덤옵션변경을 75회 변경하세요</v>
      </c>
      <c r="G478" s="41">
        <f>Achievement!J453</f>
        <v>75</v>
      </c>
    </row>
    <row r="479" spans="1:7" x14ac:dyDescent="0.3">
      <c r="A479" s="41" t="b">
        <v>1</v>
      </c>
      <c r="B479" s="42" t="str">
        <f t="shared" si="441"/>
        <v>업적설명 - 장비아이템 랜덤옵션변경을 80회 변경하세요</v>
      </c>
      <c r="C479" s="41">
        <f t="shared" si="449"/>
        <v>52749</v>
      </c>
      <c r="D479" s="42" t="str">
        <f t="shared" si="493"/>
        <v>장비아이템 랜덤옵션변경을 80회 변경하세요</v>
      </c>
      <c r="E479" s="42" t="str">
        <f t="shared" ref="E479:F479" si="509">D479</f>
        <v>장비아이템 랜덤옵션변경을 80회 변경하세요</v>
      </c>
      <c r="F479" s="42" t="str">
        <f t="shared" si="509"/>
        <v>장비아이템 랜덤옵션변경을 80회 변경하세요</v>
      </c>
      <c r="G479" s="41">
        <f>Achievement!J454</f>
        <v>80</v>
      </c>
    </row>
    <row r="480" spans="1:7" x14ac:dyDescent="0.3">
      <c r="A480" s="41" t="b">
        <v>1</v>
      </c>
      <c r="B480" s="42" t="str">
        <f t="shared" ref="B480:B483" si="510">"업적설명 - " &amp;D480</f>
        <v>업적설명 - 장비아이템 랜덤옵션변경을 85회 변경하세요</v>
      </c>
      <c r="C480" s="41">
        <f t="shared" si="449"/>
        <v>52750</v>
      </c>
      <c r="D480" s="42" t="str">
        <f t="shared" si="493"/>
        <v>장비아이템 랜덤옵션변경을 85회 변경하세요</v>
      </c>
      <c r="E480" s="42" t="str">
        <f t="shared" ref="E480:F480" si="511">D480</f>
        <v>장비아이템 랜덤옵션변경을 85회 변경하세요</v>
      </c>
      <c r="F480" s="42" t="str">
        <f t="shared" si="511"/>
        <v>장비아이템 랜덤옵션변경을 85회 변경하세요</v>
      </c>
      <c r="G480" s="41">
        <f>Achievement!J455</f>
        <v>85</v>
      </c>
    </row>
    <row r="481" spans="1:7" x14ac:dyDescent="0.3">
      <c r="A481" s="41" t="b">
        <v>1</v>
      </c>
      <c r="B481" s="42" t="str">
        <f t="shared" si="510"/>
        <v>업적설명 - 장비아이템 랜덤옵션변경을 90회 변경하세요</v>
      </c>
      <c r="C481" s="41">
        <f t="shared" si="449"/>
        <v>52751</v>
      </c>
      <c r="D481" s="42" t="str">
        <f t="shared" si="493"/>
        <v>장비아이템 랜덤옵션변경을 90회 변경하세요</v>
      </c>
      <c r="E481" s="42" t="str">
        <f t="shared" ref="E481:F481" si="512">D481</f>
        <v>장비아이템 랜덤옵션변경을 90회 변경하세요</v>
      </c>
      <c r="F481" s="42" t="str">
        <f t="shared" si="512"/>
        <v>장비아이템 랜덤옵션변경을 90회 변경하세요</v>
      </c>
      <c r="G481" s="41">
        <f>Achievement!J456</f>
        <v>90</v>
      </c>
    </row>
    <row r="482" spans="1:7" x14ac:dyDescent="0.3">
      <c r="A482" s="41" t="b">
        <v>1</v>
      </c>
      <c r="B482" s="42" t="str">
        <f t="shared" si="510"/>
        <v>업적설명 - 장비아이템 랜덤옵션변경을 95회 변경하세요</v>
      </c>
      <c r="C482" s="41">
        <f t="shared" si="449"/>
        <v>52752</v>
      </c>
      <c r="D482" s="42" t="str">
        <f t="shared" si="493"/>
        <v>장비아이템 랜덤옵션변경을 95회 변경하세요</v>
      </c>
      <c r="E482" s="42" t="str">
        <f t="shared" ref="E482:F482" si="513">D482</f>
        <v>장비아이템 랜덤옵션변경을 95회 변경하세요</v>
      </c>
      <c r="F482" s="42" t="str">
        <f t="shared" si="513"/>
        <v>장비아이템 랜덤옵션변경을 95회 변경하세요</v>
      </c>
      <c r="G482" s="41">
        <f>Achievement!J457</f>
        <v>95</v>
      </c>
    </row>
    <row r="483" spans="1:7" x14ac:dyDescent="0.3">
      <c r="A483" s="41" t="b">
        <v>1</v>
      </c>
      <c r="B483" s="42" t="str">
        <f t="shared" si="510"/>
        <v>업적설명 - 장비아이템 랜덤옵션변경을 100회 변경하세요</v>
      </c>
      <c r="C483" s="41">
        <f t="shared" si="449"/>
        <v>52753</v>
      </c>
      <c r="D483" s="42" t="str">
        <f t="shared" si="493"/>
        <v>장비아이템 랜덤옵션변경을 100회 변경하세요</v>
      </c>
      <c r="E483" s="42" t="str">
        <f t="shared" ref="E483:F483" si="514">D483</f>
        <v>장비아이템 랜덤옵션변경을 100회 변경하세요</v>
      </c>
      <c r="F483" s="42" t="str">
        <f t="shared" si="514"/>
        <v>장비아이템 랜덤옵션변경을 100회 변경하세요</v>
      </c>
      <c r="G483" s="41">
        <f>Achievement!J458</f>
        <v>100</v>
      </c>
    </row>
  </sheetData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Mission</vt:lpstr>
      <vt:lpstr>Achievement</vt:lpstr>
      <vt:lpstr>TextAchievementName</vt:lpstr>
      <vt:lpstr>TextAchievementDesc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2016-07-27T02:49:11Z</dcterms:modified>
</cp:coreProperties>
</file>