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ox\Design\100.Renewal\1)DesignDoc\04. 유료화\"/>
    </mc:Choice>
  </mc:AlternateContent>
  <bookViews>
    <workbookView xWindow="0" yWindow="0" windowWidth="28800" windowHeight="13965" tabRatio="927" activeTab="17"/>
  </bookViews>
  <sheets>
    <sheet name="과금단계설정" sheetId="15" r:id="rId1"/>
    <sheet name="출시기념 패키지 개선" sheetId="18" r:id="rId2"/>
    <sheet name="프리미엄 패키지 개선" sheetId="19" r:id="rId3"/>
    <sheet name="상점 패키지 가격 개선" sheetId="20" r:id="rId4"/>
    <sheet name="컨텐츠 가격" sheetId="17" r:id="rId5"/>
    <sheet name="장비 등급별 가격" sheetId="12" r:id="rId6"/>
    <sheet name="룬스톤 등급별 가격" sheetId="13" r:id="rId7"/>
    <sheet name="불멸 장비 뽑기 획득 비용" sheetId="8" r:id="rId8"/>
    <sheet name="불멸 녹스 장비 세트 획득 비용" sheetId="10" r:id="rId9"/>
    <sheet name="불멸장비획득 뽑기vs열쇠 비교" sheetId="14" r:id="rId10"/>
    <sheet name="재화-다이아 획득" sheetId="2" r:id="rId11"/>
    <sheet name="재화-골드획득" sheetId="1" r:id="rId12"/>
    <sheet name="정수획득" sheetId="3" r:id="rId13"/>
    <sheet name="강화&amp;합성 비용" sheetId="16" r:id="rId14"/>
    <sheet name="표-강화단계 정수량" sheetId="4" r:id="rId15"/>
    <sheet name="게임별 열쇠소모 비교" sheetId="6" r:id="rId16"/>
    <sheet name="캐릭터 성장" sheetId="23" r:id="rId17"/>
    <sheet name="수호자 성장" sheetId="22" r:id="rId18"/>
  </sheets>
  <definedNames>
    <definedName name="_xlnm.Print_Area" localSheetId="2">'프리미엄 패키지 개선'!$A$1:$AJ$50</definedName>
  </definedNames>
  <calcPr calcId="171027"/>
</workbook>
</file>

<file path=xl/calcChain.xml><?xml version="1.0" encoding="utf-8"?>
<calcChain xmlns="http://schemas.openxmlformats.org/spreadsheetml/2006/main">
  <c r="G12" i="23" l="1"/>
  <c r="D5" i="4" l="1"/>
  <c r="E5" i="4" s="1"/>
  <c r="D7" i="4"/>
  <c r="D6" i="4"/>
  <c r="D8" i="4"/>
  <c r="D10" i="4"/>
  <c r="D12" i="4"/>
  <c r="D14" i="4"/>
  <c r="D16" i="4"/>
  <c r="D18" i="4"/>
  <c r="D20" i="4"/>
  <c r="D22" i="4"/>
  <c r="D24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25" i="4" s="1"/>
  <c r="E7" i="4" l="1"/>
  <c r="E8" i="4"/>
  <c r="E12" i="4"/>
  <c r="E16" i="4"/>
  <c r="E20" i="4"/>
  <c r="E24" i="4"/>
  <c r="E6" i="4"/>
  <c r="E10" i="4"/>
  <c r="E14" i="4"/>
  <c r="E18" i="4"/>
  <c r="E22" i="4"/>
  <c r="F5" i="4"/>
  <c r="E21" i="4"/>
  <c r="D23" i="4"/>
  <c r="D21" i="4"/>
  <c r="D19" i="4"/>
  <c r="D17" i="4"/>
  <c r="D15" i="4"/>
  <c r="D13" i="4"/>
  <c r="D11" i="4"/>
  <c r="D9" i="4"/>
  <c r="E23" i="4"/>
  <c r="E19" i="4"/>
  <c r="E17" i="4"/>
  <c r="E15" i="4"/>
  <c r="E13" i="4"/>
  <c r="E11" i="4"/>
  <c r="E9" i="4"/>
  <c r="F13" i="4" l="1"/>
  <c r="G5" i="4"/>
  <c r="H5" i="4" s="1"/>
  <c r="F21" i="4"/>
  <c r="F10" i="4"/>
  <c r="F14" i="4"/>
  <c r="F18" i="4"/>
  <c r="F22" i="4"/>
  <c r="F7" i="4"/>
  <c r="F17" i="4"/>
  <c r="F6" i="4"/>
  <c r="F9" i="4"/>
  <c r="F19" i="4"/>
  <c r="F15" i="4"/>
  <c r="F8" i="4"/>
  <c r="F12" i="4"/>
  <c r="F16" i="4"/>
  <c r="F20" i="4"/>
  <c r="F24" i="4"/>
  <c r="F11" i="4"/>
  <c r="F23" i="4"/>
  <c r="G6" i="4"/>
  <c r="G8" i="4"/>
  <c r="G10" i="4"/>
  <c r="G12" i="4"/>
  <c r="G14" i="4"/>
  <c r="G16" i="4"/>
  <c r="G20" i="4"/>
  <c r="G7" i="4"/>
  <c r="G9" i="4"/>
  <c r="G11" i="4"/>
  <c r="G21" i="4"/>
  <c r="G23" i="4"/>
  <c r="G18" i="4"/>
  <c r="G22" i="4"/>
  <c r="G24" i="4"/>
  <c r="G13" i="4"/>
  <c r="G15" i="4"/>
  <c r="G17" i="4"/>
  <c r="G19" i="4"/>
  <c r="H6" i="4" l="1"/>
  <c r="H12" i="4"/>
  <c r="H20" i="4"/>
  <c r="H7" i="4"/>
  <c r="H9" i="4"/>
  <c r="H11" i="4"/>
  <c r="H13" i="4"/>
  <c r="H15" i="4"/>
  <c r="H17" i="4"/>
  <c r="H19" i="4"/>
  <c r="H21" i="4"/>
  <c r="H23" i="4"/>
  <c r="I5" i="4"/>
  <c r="H8" i="4"/>
  <c r="H10" i="4"/>
  <c r="H14" i="4"/>
  <c r="H16" i="4"/>
  <c r="H18" i="4"/>
  <c r="H22" i="4"/>
  <c r="H24" i="4"/>
  <c r="I7" i="4" l="1"/>
  <c r="I9" i="4"/>
  <c r="I11" i="4"/>
  <c r="I15" i="4"/>
  <c r="I17" i="4"/>
  <c r="I21" i="4"/>
  <c r="I6" i="4"/>
  <c r="I8" i="4"/>
  <c r="I10" i="4"/>
  <c r="I16" i="4"/>
  <c r="I20" i="4"/>
  <c r="I22" i="4"/>
  <c r="I13" i="4"/>
  <c r="I19" i="4"/>
  <c r="I23" i="4"/>
  <c r="I12" i="4"/>
  <c r="I14" i="4"/>
  <c r="I18" i="4"/>
  <c r="I24" i="4"/>
  <c r="H30" i="23" l="1"/>
  <c r="H12" i="23"/>
  <c r="R60" i="23"/>
  <c r="Q60" i="23"/>
  <c r="O60" i="23"/>
  <c r="R59" i="23"/>
  <c r="Q59" i="23"/>
  <c r="O59" i="23"/>
  <c r="X58" i="23"/>
  <c r="R58" i="23"/>
  <c r="Q58" i="23"/>
  <c r="O58" i="23"/>
  <c r="R57" i="23"/>
  <c r="Q57" i="23"/>
  <c r="O57" i="23"/>
  <c r="X56" i="23"/>
  <c r="Y56" i="23" s="1"/>
  <c r="R56" i="23"/>
  <c r="Q56" i="23"/>
  <c r="O56" i="23"/>
  <c r="Y55" i="23"/>
  <c r="X55" i="23"/>
  <c r="X57" i="23" s="1"/>
  <c r="X59" i="23" s="1"/>
  <c r="Y59" i="23" s="1"/>
  <c r="R55" i="23"/>
  <c r="Q55" i="23"/>
  <c r="O55" i="23"/>
  <c r="Y54" i="23"/>
  <c r="R54" i="23"/>
  <c r="Q54" i="23"/>
  <c r="O54" i="23"/>
  <c r="Y53" i="23"/>
  <c r="R53" i="23"/>
  <c r="Q53" i="23"/>
  <c r="O53" i="23"/>
  <c r="R52" i="23"/>
  <c r="Q52" i="23"/>
  <c r="O52" i="23"/>
  <c r="R51" i="23"/>
  <c r="Q51" i="23"/>
  <c r="O51" i="23"/>
  <c r="R50" i="23"/>
  <c r="Q50" i="23"/>
  <c r="O50" i="23"/>
  <c r="W49" i="23"/>
  <c r="X49" i="23" s="1"/>
  <c r="R49" i="23"/>
  <c r="Q49" i="23"/>
  <c r="O49" i="23"/>
  <c r="R48" i="23"/>
  <c r="Q48" i="23"/>
  <c r="O48" i="23"/>
  <c r="R47" i="23"/>
  <c r="Q47" i="23"/>
  <c r="O47" i="23"/>
  <c r="R46" i="23"/>
  <c r="Q46" i="23"/>
  <c r="O46" i="23"/>
  <c r="R45" i="23"/>
  <c r="Q45" i="23"/>
  <c r="O45" i="23"/>
  <c r="R44" i="23"/>
  <c r="Q44" i="23"/>
  <c r="O44" i="23"/>
  <c r="R43" i="23"/>
  <c r="Q43" i="23"/>
  <c r="O43" i="23"/>
  <c r="R42" i="23"/>
  <c r="Q42" i="23"/>
  <c r="O42" i="23"/>
  <c r="R41" i="23"/>
  <c r="Q41" i="23"/>
  <c r="O41" i="23"/>
  <c r="R40" i="23"/>
  <c r="Q40" i="23"/>
  <c r="O40" i="23"/>
  <c r="R39" i="23"/>
  <c r="Q39" i="23"/>
  <c r="O39" i="23"/>
  <c r="R38" i="23"/>
  <c r="Q38" i="23"/>
  <c r="O38" i="23"/>
  <c r="R37" i="23"/>
  <c r="Q37" i="23"/>
  <c r="O37" i="23"/>
  <c r="R36" i="23"/>
  <c r="Q36" i="23"/>
  <c r="O36" i="23"/>
  <c r="R35" i="23"/>
  <c r="Q35" i="23"/>
  <c r="O35" i="23"/>
  <c r="R34" i="23"/>
  <c r="Q34" i="23"/>
  <c r="O34" i="23"/>
  <c r="R33" i="23"/>
  <c r="Q33" i="23"/>
  <c r="O33" i="23"/>
  <c r="R32" i="23"/>
  <c r="Q32" i="23"/>
  <c r="O32" i="23"/>
  <c r="R31" i="23"/>
  <c r="Q31" i="23"/>
  <c r="O31" i="23"/>
  <c r="R30" i="23"/>
  <c r="Q30" i="23"/>
  <c r="O30" i="23"/>
  <c r="R29" i="23"/>
  <c r="Q29" i="23"/>
  <c r="O29" i="23"/>
  <c r="R28" i="23"/>
  <c r="Q28" i="23"/>
  <c r="O28" i="23"/>
  <c r="R27" i="23"/>
  <c r="Q27" i="23"/>
  <c r="O27" i="23"/>
  <c r="R26" i="23"/>
  <c r="Q26" i="23"/>
  <c r="O26" i="23"/>
  <c r="R25" i="23"/>
  <c r="Q25" i="23"/>
  <c r="O25" i="23"/>
  <c r="R24" i="23"/>
  <c r="Q24" i="23"/>
  <c r="O24" i="23"/>
  <c r="R23" i="23"/>
  <c r="Q23" i="23"/>
  <c r="O23" i="23"/>
  <c r="R22" i="23"/>
  <c r="Q22" i="23"/>
  <c r="O22" i="23"/>
  <c r="R21" i="23"/>
  <c r="Q21" i="23"/>
  <c r="O21" i="23"/>
  <c r="R20" i="23"/>
  <c r="Q20" i="23"/>
  <c r="O20" i="23"/>
  <c r="R19" i="23"/>
  <c r="Q19" i="23"/>
  <c r="O19" i="23"/>
  <c r="R18" i="23"/>
  <c r="Q18" i="23"/>
  <c r="O18" i="23"/>
  <c r="R17" i="23"/>
  <c r="Q17" i="23"/>
  <c r="O17" i="23"/>
  <c r="R16" i="23"/>
  <c r="Q16" i="23"/>
  <c r="O16" i="23"/>
  <c r="R15" i="23"/>
  <c r="Q15" i="23"/>
  <c r="O15" i="23"/>
  <c r="R14" i="23"/>
  <c r="Q14" i="23"/>
  <c r="O14" i="23"/>
  <c r="R13" i="23"/>
  <c r="Q13" i="23"/>
  <c r="O13" i="23"/>
  <c r="R12" i="23"/>
  <c r="Q12" i="23"/>
  <c r="O12" i="23"/>
  <c r="I25" i="4" l="1"/>
  <c r="J12" i="23"/>
  <c r="K12" i="23" s="1"/>
  <c r="I12" i="23"/>
  <c r="G13" i="23" s="1"/>
  <c r="V9" i="23"/>
  <c r="X60" i="23"/>
  <c r="Y60" i="23" s="1"/>
  <c r="Y58" i="23"/>
  <c r="Y57" i="23"/>
  <c r="J13" i="23" l="1"/>
  <c r="K13" i="23" s="1"/>
  <c r="I13" i="23"/>
  <c r="H13" i="23"/>
  <c r="T12" i="23"/>
  <c r="S12" i="23"/>
  <c r="T13" i="23"/>
  <c r="S13" i="23"/>
  <c r="G14" i="23" l="1"/>
  <c r="J14" i="23" s="1"/>
  <c r="K14" i="23" s="1"/>
  <c r="I14" i="23" l="1"/>
  <c r="H14" i="23"/>
  <c r="T14" i="23"/>
  <c r="S14" i="23"/>
  <c r="H25" i="4"/>
  <c r="G15" i="23" l="1"/>
  <c r="G25" i="4"/>
  <c r="T15" i="23" l="1"/>
  <c r="I15" i="23"/>
  <c r="G16" i="23" s="1"/>
  <c r="S15" i="23"/>
  <c r="H15" i="23"/>
  <c r="J15" i="23"/>
  <c r="K15" i="23" s="1"/>
  <c r="I16" i="23" l="1"/>
  <c r="H16" i="23"/>
  <c r="T16" i="23"/>
  <c r="S16" i="23"/>
  <c r="J16" i="23"/>
  <c r="K16" i="23" s="1"/>
  <c r="G17" i="23" l="1"/>
  <c r="T17" i="23" l="1"/>
  <c r="H17" i="23"/>
  <c r="S17" i="23"/>
  <c r="J18" i="23"/>
  <c r="K18" i="23" s="1"/>
  <c r="J17" i="23"/>
  <c r="K17" i="23" s="1"/>
  <c r="I17" i="23"/>
  <c r="G18" i="23" s="1"/>
  <c r="Z53" i="23"/>
  <c r="S18" i="23" l="1"/>
  <c r="T18" i="23"/>
  <c r="H18" i="23"/>
  <c r="I18" i="23"/>
  <c r="G19" i="23" s="1"/>
  <c r="J19" i="23"/>
  <c r="K19" i="23" s="1"/>
  <c r="I19" i="23" l="1"/>
  <c r="G20" i="23" s="1"/>
  <c r="S19" i="23"/>
  <c r="T19" i="23"/>
  <c r="H19" i="23"/>
  <c r="H20" i="23" l="1"/>
  <c r="I21" i="23" s="1"/>
  <c r="G22" i="23" s="1"/>
  <c r="S20" i="23"/>
  <c r="T20" i="23"/>
  <c r="I20" i="23"/>
  <c r="G21" i="23" s="1"/>
  <c r="J21" i="23"/>
  <c r="K21" i="23" s="1"/>
  <c r="J20" i="23"/>
  <c r="K20" i="23" s="1"/>
  <c r="J22" i="23" l="1"/>
  <c r="K22" i="23" s="1"/>
  <c r="T22" i="23"/>
  <c r="H22" i="23"/>
  <c r="S22" i="23"/>
  <c r="T21" i="23"/>
  <c r="S21" i="23"/>
  <c r="H21" i="23"/>
  <c r="D25" i="4"/>
  <c r="I22" i="23" l="1"/>
  <c r="G23" i="23" s="1"/>
  <c r="E25" i="4"/>
  <c r="S23" i="23" l="1"/>
  <c r="T23" i="23"/>
  <c r="H23" i="23"/>
  <c r="J23" i="23"/>
  <c r="K23" i="23" s="1"/>
  <c r="I23" i="23"/>
  <c r="G24" i="23" s="1"/>
  <c r="F25" i="4"/>
  <c r="T24" i="23" l="1"/>
  <c r="S24" i="23"/>
  <c r="H24" i="23"/>
  <c r="I24" i="23"/>
  <c r="G25" i="23" s="1"/>
  <c r="J24" i="23"/>
  <c r="K24" i="23" s="1"/>
  <c r="J25" i="23"/>
  <c r="K25" i="23" s="1"/>
  <c r="S25" i="23" l="1"/>
  <c r="H25" i="23"/>
  <c r="T25" i="23"/>
  <c r="I25" i="23"/>
  <c r="G26" i="23" s="1"/>
  <c r="I26" i="23" l="1"/>
  <c r="G27" i="23" s="1"/>
  <c r="S26" i="23"/>
  <c r="H26" i="23"/>
  <c r="T26" i="23"/>
  <c r="J26" i="23"/>
  <c r="K26" i="23" s="1"/>
  <c r="I28" i="23" l="1"/>
  <c r="G29" i="23" s="1"/>
  <c r="S27" i="23"/>
  <c r="H27" i="23"/>
  <c r="T27" i="23"/>
  <c r="J27" i="23"/>
  <c r="K27" i="23" s="1"/>
  <c r="I27" i="23"/>
  <c r="G28" i="23" s="1"/>
  <c r="Z54" i="23"/>
  <c r="AB54" i="23" s="1"/>
  <c r="S30" i="23"/>
  <c r="T30" i="23"/>
  <c r="T28" i="23" l="1"/>
  <c r="H28" i="23"/>
  <c r="I29" i="23" s="1"/>
  <c r="S28" i="23"/>
  <c r="J30" i="23"/>
  <c r="K30" i="23" s="1"/>
  <c r="E9" i="23" s="1"/>
  <c r="S29" i="23"/>
  <c r="H29" i="23"/>
  <c r="I30" i="23" s="1"/>
  <c r="G31" i="23" s="1"/>
  <c r="H31" i="23" s="1"/>
  <c r="T29" i="23"/>
  <c r="J29" i="23"/>
  <c r="K29" i="23" s="1"/>
  <c r="J28" i="23"/>
  <c r="K28" i="23" s="1"/>
  <c r="AA54" i="23"/>
  <c r="T31" i="23" l="1"/>
  <c r="I32" i="23"/>
  <c r="G33" i="23" s="1"/>
  <c r="H33" i="23" s="1"/>
  <c r="I31" i="23"/>
  <c r="G32" i="23" s="1"/>
  <c r="H32" i="23" s="1"/>
  <c r="S31" i="23"/>
  <c r="J31" i="23"/>
  <c r="K31" i="23" s="1"/>
  <c r="S32" i="23"/>
  <c r="I33" i="23" l="1"/>
  <c r="G34" i="23" s="1"/>
  <c r="H34" i="23" s="1"/>
  <c r="T32" i="23"/>
  <c r="J33" i="23"/>
  <c r="K33" i="23" s="1"/>
  <c r="J32" i="23"/>
  <c r="K32" i="23" s="1"/>
  <c r="I34" i="23"/>
  <c r="G35" i="23" s="1"/>
  <c r="J34" i="23"/>
  <c r="K34" i="23" s="1"/>
  <c r="S33" i="23"/>
  <c r="T33" i="23"/>
  <c r="H35" i="23" l="1"/>
  <c r="I35" i="23"/>
  <c r="G36" i="23" s="1"/>
  <c r="J35" i="23"/>
  <c r="K35" i="23" s="1"/>
  <c r="S34" i="23"/>
  <c r="T34" i="23"/>
  <c r="I36" i="23" l="1"/>
  <c r="G37" i="23" s="1"/>
  <c r="H36" i="23"/>
  <c r="J36" i="23"/>
  <c r="K36" i="23" s="1"/>
  <c r="T35" i="23"/>
  <c r="S35" i="23"/>
  <c r="H37" i="23" l="1"/>
  <c r="I37" i="23"/>
  <c r="G38" i="23" s="1"/>
  <c r="J37" i="23"/>
  <c r="K37" i="23" s="1"/>
  <c r="T36" i="23"/>
  <c r="S36" i="23"/>
  <c r="I38" i="23" l="1"/>
  <c r="G39" i="23" s="1"/>
  <c r="H38" i="23"/>
  <c r="J38" i="23"/>
  <c r="K38" i="23" s="1"/>
  <c r="S37" i="23"/>
  <c r="T37" i="23"/>
  <c r="H39" i="23" l="1"/>
  <c r="I39" i="23"/>
  <c r="G40" i="23" s="1"/>
  <c r="J39" i="23"/>
  <c r="K39" i="23" s="1"/>
  <c r="S38" i="23"/>
  <c r="T38" i="23"/>
  <c r="I40" i="23" l="1"/>
  <c r="G41" i="23" s="1"/>
  <c r="H40" i="23"/>
  <c r="J40" i="23"/>
  <c r="K40" i="23" s="1"/>
  <c r="T39" i="23"/>
  <c r="S39" i="23"/>
  <c r="H41" i="23" l="1"/>
  <c r="I41" i="23"/>
  <c r="G42" i="23" s="1"/>
  <c r="J41" i="23"/>
  <c r="K41" i="23" s="1"/>
  <c r="Z55" i="23"/>
  <c r="AB55" i="23" s="1"/>
  <c r="T40" i="23"/>
  <c r="S40" i="23"/>
  <c r="F9" i="23"/>
  <c r="H42" i="23" l="1"/>
  <c r="I42" i="23"/>
  <c r="G43" i="23" s="1"/>
  <c r="J42" i="23"/>
  <c r="K42" i="23" s="1"/>
  <c r="AA55" i="23"/>
  <c r="S41" i="23"/>
  <c r="T41" i="23"/>
  <c r="H43" i="23" l="1"/>
  <c r="I43" i="23"/>
  <c r="G44" i="23" s="1"/>
  <c r="J43" i="23"/>
  <c r="K43" i="23" s="1"/>
  <c r="S42" i="23"/>
  <c r="T42" i="23"/>
  <c r="H44" i="23" l="1"/>
  <c r="I44" i="23"/>
  <c r="G45" i="23" s="1"/>
  <c r="J44" i="23"/>
  <c r="K44" i="23" s="1"/>
  <c r="T43" i="23"/>
  <c r="S43" i="23"/>
  <c r="I45" i="23" l="1"/>
  <c r="G46" i="23" s="1"/>
  <c r="H45" i="23"/>
  <c r="J45" i="23"/>
  <c r="K45" i="23" s="1"/>
  <c r="S44" i="23"/>
  <c r="T44" i="23"/>
  <c r="I46" i="23" l="1"/>
  <c r="G47" i="23" s="1"/>
  <c r="H46" i="23"/>
  <c r="J46" i="23"/>
  <c r="K46" i="23" s="1"/>
  <c r="S45" i="23"/>
  <c r="T45" i="23"/>
  <c r="I47" i="23" l="1"/>
  <c r="G48" i="23" s="1"/>
  <c r="H47" i="23"/>
  <c r="J47" i="23"/>
  <c r="K47" i="23" s="1"/>
  <c r="T46" i="23"/>
  <c r="S46" i="23"/>
  <c r="I48" i="23" l="1"/>
  <c r="G49" i="23" s="1"/>
  <c r="H48" i="23"/>
  <c r="J48" i="23"/>
  <c r="K48" i="23" s="1"/>
  <c r="T47" i="23"/>
  <c r="S47" i="23"/>
  <c r="H49" i="23" l="1"/>
  <c r="I49" i="23"/>
  <c r="G50" i="23" s="1"/>
  <c r="J49" i="23"/>
  <c r="K49" i="23" s="1"/>
  <c r="S48" i="23"/>
  <c r="T48" i="23"/>
  <c r="H50" i="23" l="1"/>
  <c r="I50" i="23"/>
  <c r="G51" i="23" s="1"/>
  <c r="J50" i="23"/>
  <c r="K50" i="23" s="1"/>
  <c r="S49" i="23"/>
  <c r="T49" i="23"/>
  <c r="H51" i="23" l="1"/>
  <c r="I51" i="23"/>
  <c r="G52" i="23" s="1"/>
  <c r="J51" i="23"/>
  <c r="K51" i="23" s="1"/>
  <c r="Z56" i="23"/>
  <c r="S50" i="23"/>
  <c r="T50" i="23"/>
  <c r="G9" i="23"/>
  <c r="I52" i="23" l="1"/>
  <c r="G53" i="23" s="1"/>
  <c r="H52" i="23"/>
  <c r="J52" i="23"/>
  <c r="K52" i="23" s="1"/>
  <c r="M9" i="23"/>
  <c r="AB56" i="23"/>
  <c r="AA56" i="23"/>
  <c r="S51" i="23"/>
  <c r="T51" i="23"/>
  <c r="H53" i="23" l="1"/>
  <c r="I53" i="23"/>
  <c r="G54" i="23" s="1"/>
  <c r="J53" i="23"/>
  <c r="K53" i="23" s="1"/>
  <c r="T52" i="23"/>
  <c r="S52" i="23"/>
  <c r="I54" i="23" l="1"/>
  <c r="G55" i="23" s="1"/>
  <c r="H54" i="23"/>
  <c r="J54" i="23"/>
  <c r="K54" i="23" s="1"/>
  <c r="T53" i="23"/>
  <c r="S53" i="23"/>
  <c r="H55" i="23" l="1"/>
  <c r="I55" i="23"/>
  <c r="G56" i="23" s="1"/>
  <c r="J55" i="23"/>
  <c r="K55" i="23" s="1"/>
  <c r="S54" i="23"/>
  <c r="T54" i="23"/>
  <c r="I56" i="23" l="1"/>
  <c r="G57" i="23" s="1"/>
  <c r="H56" i="23"/>
  <c r="J56" i="23"/>
  <c r="K56" i="23" s="1"/>
  <c r="S55" i="23"/>
  <c r="T55" i="23"/>
  <c r="H57" i="23" l="1"/>
  <c r="I57" i="23"/>
  <c r="G58" i="23" s="1"/>
  <c r="J57" i="23"/>
  <c r="K57" i="23" s="1"/>
  <c r="S56" i="23"/>
  <c r="T56" i="23"/>
  <c r="H58" i="23" l="1"/>
  <c r="I58" i="23"/>
  <c r="G59" i="23" s="1"/>
  <c r="J58" i="23"/>
  <c r="K58" i="23" s="1"/>
  <c r="T57" i="23"/>
  <c r="S57" i="23"/>
  <c r="H59" i="23" l="1"/>
  <c r="I59" i="23"/>
  <c r="G60" i="23" s="1"/>
  <c r="J59" i="23"/>
  <c r="K59" i="23" s="1"/>
  <c r="T58" i="23"/>
  <c r="S58" i="23"/>
  <c r="I60" i="23" l="1"/>
  <c r="H60" i="23"/>
  <c r="J60" i="23"/>
  <c r="K60" i="23" s="1"/>
  <c r="S59" i="23"/>
  <c r="T59" i="23"/>
  <c r="Z57" i="23" l="1"/>
  <c r="S60" i="23"/>
  <c r="S9" i="23" s="1"/>
  <c r="P3" i="23" s="1"/>
  <c r="T60" i="23"/>
  <c r="N9" i="23" l="1"/>
  <c r="AA57" i="23"/>
  <c r="AB57" i="23"/>
  <c r="T9" i="23"/>
  <c r="P4" i="23" s="1"/>
  <c r="I9" i="23"/>
  <c r="H9" i="23"/>
  <c r="S4" i="23"/>
  <c r="S5" i="23"/>
  <c r="J5" i="23"/>
  <c r="J4" i="23"/>
  <c r="B5" i="23" l="1"/>
  <c r="B4" i="23"/>
  <c r="Z58" i="23" l="1"/>
  <c r="O9" i="23" l="1"/>
  <c r="AB58" i="23"/>
  <c r="AA58" i="23"/>
  <c r="Z59" i="23" l="1"/>
  <c r="P9" i="23" l="1"/>
  <c r="AA59" i="23"/>
  <c r="AB59" i="23"/>
  <c r="Z60" i="23" l="1"/>
  <c r="Q9" i="23" l="1"/>
  <c r="AB60" i="23"/>
  <c r="AA60" i="23"/>
  <c r="H1930" i="22" l="1"/>
  <c r="H1931" i="22" s="1"/>
  <c r="I1912" i="22"/>
  <c r="I1913" i="22" s="1"/>
  <c r="I1914" i="22" s="1"/>
  <c r="I1915" i="22" s="1"/>
  <c r="I1916" i="22" s="1"/>
  <c r="I1917" i="22" s="1"/>
  <c r="I1918" i="22" s="1"/>
  <c r="I1919" i="22" s="1"/>
  <c r="I1920" i="22" s="1"/>
  <c r="I1921" i="22" s="1"/>
  <c r="I1922" i="22" s="1"/>
  <c r="I1923" i="22" s="1"/>
  <c r="I1924" i="22" s="1"/>
  <c r="I1925" i="22" s="1"/>
  <c r="I1926" i="22" s="1"/>
  <c r="I1927" i="22" s="1"/>
  <c r="I1928" i="22" s="1"/>
  <c r="I1929" i="22" s="1"/>
  <c r="H1848" i="22"/>
  <c r="H1849" i="22" s="1"/>
  <c r="H1850" i="22" s="1"/>
  <c r="H1765" i="22"/>
  <c r="I1712" i="22"/>
  <c r="I1713" i="22" s="1"/>
  <c r="I1714" i="22" s="1"/>
  <c r="I1715" i="22" s="1"/>
  <c r="I1716" i="22" s="1"/>
  <c r="I1717" i="22" s="1"/>
  <c r="I1718" i="22" s="1"/>
  <c r="I1719" i="22" s="1"/>
  <c r="I1720" i="22" s="1"/>
  <c r="I1721" i="22" s="1"/>
  <c r="I1722" i="22" s="1"/>
  <c r="I1723" i="22" s="1"/>
  <c r="I1724" i="22" s="1"/>
  <c r="I1725" i="22" s="1"/>
  <c r="I1726" i="22" s="1"/>
  <c r="I1727" i="22" s="1"/>
  <c r="I1728" i="22" s="1"/>
  <c r="I1729" i="22" s="1"/>
  <c r="I1730" i="22" s="1"/>
  <c r="I1731" i="22" s="1"/>
  <c r="I1732" i="22" s="1"/>
  <c r="I1733" i="22" s="1"/>
  <c r="I1734" i="22" s="1"/>
  <c r="I1735" i="22" s="1"/>
  <c r="I1736" i="22" s="1"/>
  <c r="I1737" i="22" s="1"/>
  <c r="I1738" i="22" s="1"/>
  <c r="I1739" i="22" s="1"/>
  <c r="I1740" i="22" s="1"/>
  <c r="I1741" i="22" s="1"/>
  <c r="I1742" i="22" s="1"/>
  <c r="I1743" i="22" s="1"/>
  <c r="I1744" i="22" s="1"/>
  <c r="I1745" i="22" s="1"/>
  <c r="I1746" i="22" s="1"/>
  <c r="I1747" i="22" s="1"/>
  <c r="I1748" i="22" s="1"/>
  <c r="I1749" i="22" s="1"/>
  <c r="I1750" i="22" s="1"/>
  <c r="I1751" i="22" s="1"/>
  <c r="I1752" i="22" s="1"/>
  <c r="I1753" i="22" s="1"/>
  <c r="I1754" i="22" s="1"/>
  <c r="I1755" i="22" s="1"/>
  <c r="I1756" i="22" s="1"/>
  <c r="I1757" i="22" s="1"/>
  <c r="I1758" i="22" s="1"/>
  <c r="I1759" i="22" s="1"/>
  <c r="I1760" i="22" s="1"/>
  <c r="I1761" i="22" s="1"/>
  <c r="I1762" i="22" s="1"/>
  <c r="I1763" i="22" s="1"/>
  <c r="I1764" i="22" s="1"/>
  <c r="H1683" i="22"/>
  <c r="H1684" i="22" s="1"/>
  <c r="I1612" i="22"/>
  <c r="I1613" i="22" s="1"/>
  <c r="I1614" i="22" s="1"/>
  <c r="I1615" i="22" s="1"/>
  <c r="I1616" i="22" s="1"/>
  <c r="I1617" i="22" s="1"/>
  <c r="I1618" i="22" s="1"/>
  <c r="I1619" i="22" s="1"/>
  <c r="I1620" i="22" s="1"/>
  <c r="I1621" i="22" s="1"/>
  <c r="I1622" i="22" s="1"/>
  <c r="I1623" i="22" s="1"/>
  <c r="I1624" i="22" s="1"/>
  <c r="I1625" i="22" s="1"/>
  <c r="I1626" i="22" s="1"/>
  <c r="I1627" i="22" s="1"/>
  <c r="I1628" i="22" s="1"/>
  <c r="I1629" i="22" s="1"/>
  <c r="I1630" i="22" s="1"/>
  <c r="I1631" i="22" s="1"/>
  <c r="I1632" i="22" s="1"/>
  <c r="I1633" i="22" s="1"/>
  <c r="I1634" i="22" s="1"/>
  <c r="I1635" i="22" s="1"/>
  <c r="I1636" i="22" s="1"/>
  <c r="I1637" i="22" s="1"/>
  <c r="I1638" i="22" s="1"/>
  <c r="I1639" i="22" s="1"/>
  <c r="I1640" i="22" s="1"/>
  <c r="I1641" i="22" s="1"/>
  <c r="I1642" i="22" s="1"/>
  <c r="I1643" i="22" s="1"/>
  <c r="I1644" i="22" s="1"/>
  <c r="I1645" i="22" s="1"/>
  <c r="I1646" i="22" s="1"/>
  <c r="I1647" i="22" s="1"/>
  <c r="I1648" i="22" s="1"/>
  <c r="I1649" i="22" s="1"/>
  <c r="I1650" i="22" s="1"/>
  <c r="I1651" i="22" s="1"/>
  <c r="I1652" i="22" s="1"/>
  <c r="I1653" i="22" s="1"/>
  <c r="I1654" i="22" s="1"/>
  <c r="I1655" i="22" s="1"/>
  <c r="I1656" i="22" s="1"/>
  <c r="I1657" i="22" s="1"/>
  <c r="I1658" i="22" s="1"/>
  <c r="I1659" i="22" s="1"/>
  <c r="I1660" i="22" s="1"/>
  <c r="I1661" i="22" s="1"/>
  <c r="I1662" i="22" s="1"/>
  <c r="I1663" i="22" s="1"/>
  <c r="I1664" i="22" s="1"/>
  <c r="I1665" i="22" s="1"/>
  <c r="I1666" i="22" s="1"/>
  <c r="I1667" i="22" s="1"/>
  <c r="I1668" i="22" s="1"/>
  <c r="I1669" i="22" s="1"/>
  <c r="I1670" i="22" s="1"/>
  <c r="I1671" i="22" s="1"/>
  <c r="I1672" i="22" s="1"/>
  <c r="I1673" i="22" s="1"/>
  <c r="I1674" i="22" s="1"/>
  <c r="I1675" i="22" s="1"/>
  <c r="I1676" i="22" s="1"/>
  <c r="I1677" i="22" s="1"/>
  <c r="I1678" i="22" s="1"/>
  <c r="I1679" i="22" s="1"/>
  <c r="I1680" i="22" s="1"/>
  <c r="I1681" i="22" s="1"/>
  <c r="I1682" i="22" s="1"/>
  <c r="H1600" i="22"/>
  <c r="H1519" i="22"/>
  <c r="H1518" i="22"/>
  <c r="I1512" i="22"/>
  <c r="I1513" i="22" s="1"/>
  <c r="I1514" i="22" s="1"/>
  <c r="I1515" i="22" s="1"/>
  <c r="I1516" i="22" s="1"/>
  <c r="I1517" i="22" s="1"/>
  <c r="I1518" i="22" s="1"/>
  <c r="H1435" i="22"/>
  <c r="H1436" i="22" s="1"/>
  <c r="I1412" i="22"/>
  <c r="I1413" i="22" s="1"/>
  <c r="I1414" i="22" s="1"/>
  <c r="I1415" i="22" s="1"/>
  <c r="I1416" i="22" s="1"/>
  <c r="I1417" i="22" s="1"/>
  <c r="I1418" i="22" s="1"/>
  <c r="I1419" i="22" s="1"/>
  <c r="I1420" i="22" s="1"/>
  <c r="I1421" i="22" s="1"/>
  <c r="I1422" i="22" s="1"/>
  <c r="I1423" i="22" s="1"/>
  <c r="I1424" i="22" s="1"/>
  <c r="I1425" i="22" s="1"/>
  <c r="I1426" i="22" s="1"/>
  <c r="I1427" i="22" s="1"/>
  <c r="I1428" i="22" s="1"/>
  <c r="I1429" i="22" s="1"/>
  <c r="I1430" i="22" s="1"/>
  <c r="I1431" i="22" s="1"/>
  <c r="I1432" i="22" s="1"/>
  <c r="I1433" i="22" s="1"/>
  <c r="I1434" i="22" s="1"/>
  <c r="H1353" i="22"/>
  <c r="H1354" i="22" s="1"/>
  <c r="I1312" i="22"/>
  <c r="I1313" i="22" s="1"/>
  <c r="I1314" i="22" s="1"/>
  <c r="I1315" i="22" s="1"/>
  <c r="I1316" i="22" s="1"/>
  <c r="I1317" i="22" s="1"/>
  <c r="I1318" i="22" s="1"/>
  <c r="I1319" i="22" s="1"/>
  <c r="I1320" i="22" s="1"/>
  <c r="I1321" i="22" s="1"/>
  <c r="I1322" i="22" s="1"/>
  <c r="I1323" i="22" s="1"/>
  <c r="I1324" i="22" s="1"/>
  <c r="I1325" i="22" s="1"/>
  <c r="I1326" i="22" s="1"/>
  <c r="I1327" i="22" s="1"/>
  <c r="I1328" i="22" s="1"/>
  <c r="I1329" i="22" s="1"/>
  <c r="I1330" i="22" s="1"/>
  <c r="I1331" i="22" s="1"/>
  <c r="I1332" i="22" s="1"/>
  <c r="I1333" i="22" s="1"/>
  <c r="I1334" i="22" s="1"/>
  <c r="I1335" i="22" s="1"/>
  <c r="I1336" i="22" s="1"/>
  <c r="I1337" i="22" s="1"/>
  <c r="I1338" i="22" s="1"/>
  <c r="I1339" i="22" s="1"/>
  <c r="I1340" i="22" s="1"/>
  <c r="I1341" i="22" s="1"/>
  <c r="I1342" i="22" s="1"/>
  <c r="I1343" i="22" s="1"/>
  <c r="I1344" i="22" s="1"/>
  <c r="I1345" i="22" s="1"/>
  <c r="I1346" i="22" s="1"/>
  <c r="I1347" i="22" s="1"/>
  <c r="I1348" i="22" s="1"/>
  <c r="I1349" i="22" s="1"/>
  <c r="I1350" i="22" s="1"/>
  <c r="I1351" i="22" s="1"/>
  <c r="I1352" i="22" s="1"/>
  <c r="H1270" i="22"/>
  <c r="I1212" i="22"/>
  <c r="I1213" i="22" s="1"/>
  <c r="I1214" i="22" s="1"/>
  <c r="I1215" i="22" s="1"/>
  <c r="I1216" i="22" s="1"/>
  <c r="I1217" i="22" s="1"/>
  <c r="I1218" i="22" s="1"/>
  <c r="I1219" i="22" s="1"/>
  <c r="I1220" i="22" s="1"/>
  <c r="I1221" i="22" s="1"/>
  <c r="I1222" i="22" s="1"/>
  <c r="I1223" i="22" s="1"/>
  <c r="I1224" i="22" s="1"/>
  <c r="I1225" i="22" s="1"/>
  <c r="I1226" i="22" s="1"/>
  <c r="I1227" i="22" s="1"/>
  <c r="I1228" i="22" s="1"/>
  <c r="I1229" i="22" s="1"/>
  <c r="I1230" i="22" s="1"/>
  <c r="I1231" i="22" s="1"/>
  <c r="I1232" i="22" s="1"/>
  <c r="I1233" i="22" s="1"/>
  <c r="I1234" i="22" s="1"/>
  <c r="I1235" i="22" s="1"/>
  <c r="I1236" i="22" s="1"/>
  <c r="I1237" i="22" s="1"/>
  <c r="I1238" i="22" s="1"/>
  <c r="I1239" i="22" s="1"/>
  <c r="I1240" i="22" s="1"/>
  <c r="I1241" i="22" s="1"/>
  <c r="I1242" i="22" s="1"/>
  <c r="I1243" i="22" s="1"/>
  <c r="I1244" i="22" s="1"/>
  <c r="I1245" i="22" s="1"/>
  <c r="I1246" i="22" s="1"/>
  <c r="I1247" i="22" s="1"/>
  <c r="I1248" i="22" s="1"/>
  <c r="I1249" i="22" s="1"/>
  <c r="I1250" i="22" s="1"/>
  <c r="I1251" i="22" s="1"/>
  <c r="I1252" i="22" s="1"/>
  <c r="I1253" i="22" s="1"/>
  <c r="I1254" i="22" s="1"/>
  <c r="I1255" i="22" s="1"/>
  <c r="I1256" i="22" s="1"/>
  <c r="I1257" i="22" s="1"/>
  <c r="I1258" i="22" s="1"/>
  <c r="I1259" i="22" s="1"/>
  <c r="I1260" i="22" s="1"/>
  <c r="I1261" i="22" s="1"/>
  <c r="I1262" i="22" s="1"/>
  <c r="I1263" i="22" s="1"/>
  <c r="I1264" i="22" s="1"/>
  <c r="I1265" i="22" s="1"/>
  <c r="I1266" i="22" s="1"/>
  <c r="I1267" i="22" s="1"/>
  <c r="I1268" i="22" s="1"/>
  <c r="I1269" i="22" s="1"/>
  <c r="H1188" i="22"/>
  <c r="I1112" i="22"/>
  <c r="I1113" i="22" s="1"/>
  <c r="I1114" i="22" s="1"/>
  <c r="I1115" i="22" s="1"/>
  <c r="I1116" i="22" s="1"/>
  <c r="I1117" i="22" s="1"/>
  <c r="I1118" i="22" s="1"/>
  <c r="I1119" i="22" s="1"/>
  <c r="I1120" i="22" s="1"/>
  <c r="I1121" i="22" s="1"/>
  <c r="I1122" i="22" s="1"/>
  <c r="I1123" i="22" s="1"/>
  <c r="I1124" i="22" s="1"/>
  <c r="I1125" i="22" s="1"/>
  <c r="I1126" i="22" s="1"/>
  <c r="I1127" i="22" s="1"/>
  <c r="I1128" i="22" s="1"/>
  <c r="I1129" i="22" s="1"/>
  <c r="I1130" i="22" s="1"/>
  <c r="I1131" i="22" s="1"/>
  <c r="I1132" i="22" s="1"/>
  <c r="I1133" i="22" s="1"/>
  <c r="I1134" i="22" s="1"/>
  <c r="I1135" i="22" s="1"/>
  <c r="I1136" i="22" s="1"/>
  <c r="I1137" i="22" s="1"/>
  <c r="I1138" i="22" s="1"/>
  <c r="I1139" i="22" s="1"/>
  <c r="I1140" i="22" s="1"/>
  <c r="I1141" i="22" s="1"/>
  <c r="I1142" i="22" s="1"/>
  <c r="I1143" i="22" s="1"/>
  <c r="I1144" i="22" s="1"/>
  <c r="I1145" i="22" s="1"/>
  <c r="I1146" i="22" s="1"/>
  <c r="I1147" i="22" s="1"/>
  <c r="I1148" i="22" s="1"/>
  <c r="I1149" i="22" s="1"/>
  <c r="I1150" i="22" s="1"/>
  <c r="I1151" i="22" s="1"/>
  <c r="I1152" i="22" s="1"/>
  <c r="I1153" i="22" s="1"/>
  <c r="I1154" i="22" s="1"/>
  <c r="I1155" i="22" s="1"/>
  <c r="I1156" i="22" s="1"/>
  <c r="I1157" i="22" s="1"/>
  <c r="I1158" i="22" s="1"/>
  <c r="I1159" i="22" s="1"/>
  <c r="I1160" i="22" s="1"/>
  <c r="I1161" i="22" s="1"/>
  <c r="I1162" i="22" s="1"/>
  <c r="I1163" i="22" s="1"/>
  <c r="I1164" i="22" s="1"/>
  <c r="I1165" i="22" s="1"/>
  <c r="I1166" i="22" s="1"/>
  <c r="I1167" i="22" s="1"/>
  <c r="I1168" i="22" s="1"/>
  <c r="I1169" i="22" s="1"/>
  <c r="I1170" i="22" s="1"/>
  <c r="I1171" i="22" s="1"/>
  <c r="I1172" i="22" s="1"/>
  <c r="I1173" i="22" s="1"/>
  <c r="I1174" i="22" s="1"/>
  <c r="I1175" i="22" s="1"/>
  <c r="I1176" i="22" s="1"/>
  <c r="I1177" i="22" s="1"/>
  <c r="I1178" i="22" s="1"/>
  <c r="I1179" i="22" s="1"/>
  <c r="I1180" i="22" s="1"/>
  <c r="I1181" i="22" s="1"/>
  <c r="I1182" i="22" s="1"/>
  <c r="I1183" i="22" s="1"/>
  <c r="I1184" i="22" s="1"/>
  <c r="I1185" i="22" s="1"/>
  <c r="I1186" i="22" s="1"/>
  <c r="I1187" i="22" s="1"/>
  <c r="H1105" i="22"/>
  <c r="H1106" i="22" s="1"/>
  <c r="H1023" i="22"/>
  <c r="H1024" i="22" s="1"/>
  <c r="H1025" i="22" s="1"/>
  <c r="I1015" i="22"/>
  <c r="I1016" i="22" s="1"/>
  <c r="I1017" i="22" s="1"/>
  <c r="I1018" i="22" s="1"/>
  <c r="I1019" i="22" s="1"/>
  <c r="I1020" i="22" s="1"/>
  <c r="I1021" i="22" s="1"/>
  <c r="I1022" i="22" s="1"/>
  <c r="I1012" i="22"/>
  <c r="I1013" i="22" s="1"/>
  <c r="I1014" i="22" s="1"/>
  <c r="H940" i="22"/>
  <c r="H941" i="22" s="1"/>
  <c r="I912" i="22"/>
  <c r="I913" i="22" s="1"/>
  <c r="I914" i="22" s="1"/>
  <c r="I915" i="22" s="1"/>
  <c r="I916" i="22" s="1"/>
  <c r="I917" i="22" s="1"/>
  <c r="I918" i="22" s="1"/>
  <c r="I919" i="22" s="1"/>
  <c r="I920" i="22" s="1"/>
  <c r="I921" i="22" s="1"/>
  <c r="I922" i="22" s="1"/>
  <c r="I923" i="22" s="1"/>
  <c r="I924" i="22" s="1"/>
  <c r="I925" i="22" s="1"/>
  <c r="I926" i="22" s="1"/>
  <c r="I927" i="22" s="1"/>
  <c r="I928" i="22" s="1"/>
  <c r="I929" i="22" s="1"/>
  <c r="I930" i="22" s="1"/>
  <c r="I931" i="22" s="1"/>
  <c r="I932" i="22" s="1"/>
  <c r="I933" i="22" s="1"/>
  <c r="I934" i="22" s="1"/>
  <c r="I935" i="22" s="1"/>
  <c r="I936" i="22" s="1"/>
  <c r="I937" i="22" s="1"/>
  <c r="I938" i="22" s="1"/>
  <c r="I939" i="22" s="1"/>
  <c r="H858" i="22"/>
  <c r="H859" i="22" s="1"/>
  <c r="H860" i="22" s="1"/>
  <c r="I812" i="22"/>
  <c r="I813" i="22" s="1"/>
  <c r="I814" i="22" s="1"/>
  <c r="I815" i="22" s="1"/>
  <c r="I816" i="22" s="1"/>
  <c r="I817" i="22" s="1"/>
  <c r="I818" i="22" s="1"/>
  <c r="I819" i="22" s="1"/>
  <c r="I820" i="22" s="1"/>
  <c r="I821" i="22" s="1"/>
  <c r="I822" i="22" s="1"/>
  <c r="I823" i="22" s="1"/>
  <c r="I824" i="22" s="1"/>
  <c r="I825" i="22" s="1"/>
  <c r="I826" i="22" s="1"/>
  <c r="I827" i="22" s="1"/>
  <c r="I828" i="22" s="1"/>
  <c r="I829" i="22" s="1"/>
  <c r="I830" i="22" s="1"/>
  <c r="I831" i="22" s="1"/>
  <c r="I832" i="22" s="1"/>
  <c r="I833" i="22" s="1"/>
  <c r="I834" i="22" s="1"/>
  <c r="I835" i="22" s="1"/>
  <c r="I836" i="22" s="1"/>
  <c r="I837" i="22" s="1"/>
  <c r="I838" i="22" s="1"/>
  <c r="I839" i="22" s="1"/>
  <c r="I840" i="22" s="1"/>
  <c r="I841" i="22" s="1"/>
  <c r="I842" i="22" s="1"/>
  <c r="I843" i="22" s="1"/>
  <c r="I844" i="22" s="1"/>
  <c r="I845" i="22" s="1"/>
  <c r="I846" i="22" s="1"/>
  <c r="I847" i="22" s="1"/>
  <c r="I848" i="22" s="1"/>
  <c r="I849" i="22" s="1"/>
  <c r="I850" i="22" s="1"/>
  <c r="I851" i="22" s="1"/>
  <c r="I852" i="22" s="1"/>
  <c r="I853" i="22" s="1"/>
  <c r="I854" i="22" s="1"/>
  <c r="I855" i="22" s="1"/>
  <c r="I856" i="22" s="1"/>
  <c r="I857" i="22" s="1"/>
  <c r="H775" i="22"/>
  <c r="H776" i="22" s="1"/>
  <c r="I712" i="22"/>
  <c r="I713" i="22" s="1"/>
  <c r="I714" i="22" s="1"/>
  <c r="I715" i="22" s="1"/>
  <c r="I716" i="22" s="1"/>
  <c r="I717" i="22" s="1"/>
  <c r="I718" i="22" s="1"/>
  <c r="I719" i="22" s="1"/>
  <c r="I720" i="22" s="1"/>
  <c r="I721" i="22" s="1"/>
  <c r="I722" i="22" s="1"/>
  <c r="I723" i="22" s="1"/>
  <c r="I724" i="22" s="1"/>
  <c r="I725" i="22" s="1"/>
  <c r="I726" i="22" s="1"/>
  <c r="I727" i="22" s="1"/>
  <c r="I728" i="22" s="1"/>
  <c r="I729" i="22" s="1"/>
  <c r="I730" i="22" s="1"/>
  <c r="I731" i="22" s="1"/>
  <c r="I732" i="22" s="1"/>
  <c r="I733" i="22" s="1"/>
  <c r="I734" i="22" s="1"/>
  <c r="I735" i="22" s="1"/>
  <c r="I736" i="22" s="1"/>
  <c r="I737" i="22" s="1"/>
  <c r="I738" i="22" s="1"/>
  <c r="I739" i="22" s="1"/>
  <c r="I740" i="22" s="1"/>
  <c r="I741" i="22" s="1"/>
  <c r="I742" i="22" s="1"/>
  <c r="I743" i="22" s="1"/>
  <c r="I744" i="22" s="1"/>
  <c r="I745" i="22" s="1"/>
  <c r="I746" i="22" s="1"/>
  <c r="I747" i="22" s="1"/>
  <c r="I748" i="22" s="1"/>
  <c r="I749" i="22" s="1"/>
  <c r="I750" i="22" s="1"/>
  <c r="I751" i="22" s="1"/>
  <c r="I752" i="22" s="1"/>
  <c r="I753" i="22" s="1"/>
  <c r="I754" i="22" s="1"/>
  <c r="I755" i="22" s="1"/>
  <c r="I756" i="22" s="1"/>
  <c r="I757" i="22" s="1"/>
  <c r="I758" i="22" s="1"/>
  <c r="I759" i="22" s="1"/>
  <c r="I760" i="22" s="1"/>
  <c r="I761" i="22" s="1"/>
  <c r="I762" i="22" s="1"/>
  <c r="I763" i="22" s="1"/>
  <c r="I764" i="22" s="1"/>
  <c r="I765" i="22" s="1"/>
  <c r="I766" i="22" s="1"/>
  <c r="I767" i="22" s="1"/>
  <c r="I768" i="22" s="1"/>
  <c r="I769" i="22" s="1"/>
  <c r="I770" i="22" s="1"/>
  <c r="I771" i="22" s="1"/>
  <c r="I772" i="22" s="1"/>
  <c r="I773" i="22" s="1"/>
  <c r="I774" i="22" s="1"/>
  <c r="H693" i="22"/>
  <c r="H694" i="22" s="1"/>
  <c r="I612" i="22"/>
  <c r="I613" i="22" s="1"/>
  <c r="I614" i="22" s="1"/>
  <c r="I615" i="22" s="1"/>
  <c r="I616" i="22" s="1"/>
  <c r="I617" i="22" s="1"/>
  <c r="I618" i="22" s="1"/>
  <c r="I619" i="22" s="1"/>
  <c r="I620" i="22" s="1"/>
  <c r="I621" i="22" s="1"/>
  <c r="I622" i="22" s="1"/>
  <c r="I623" i="22" s="1"/>
  <c r="I624" i="22" s="1"/>
  <c r="I625" i="22" s="1"/>
  <c r="I626" i="22" s="1"/>
  <c r="I627" i="22" s="1"/>
  <c r="I628" i="22" s="1"/>
  <c r="I629" i="22" s="1"/>
  <c r="I630" i="22" s="1"/>
  <c r="I631" i="22" s="1"/>
  <c r="I632" i="22" s="1"/>
  <c r="I633" i="22" s="1"/>
  <c r="I634" i="22" s="1"/>
  <c r="I635" i="22" s="1"/>
  <c r="I636" i="22" s="1"/>
  <c r="I637" i="22" s="1"/>
  <c r="I638" i="22" s="1"/>
  <c r="I639" i="22" s="1"/>
  <c r="I640" i="22" s="1"/>
  <c r="I641" i="22" s="1"/>
  <c r="I642" i="22" s="1"/>
  <c r="I643" i="22" s="1"/>
  <c r="I644" i="22" s="1"/>
  <c r="I645" i="22" s="1"/>
  <c r="I646" i="22" s="1"/>
  <c r="I647" i="22" s="1"/>
  <c r="I648" i="22" s="1"/>
  <c r="I649" i="22" s="1"/>
  <c r="I650" i="22" s="1"/>
  <c r="I651" i="22" s="1"/>
  <c r="I652" i="22" s="1"/>
  <c r="I653" i="22" s="1"/>
  <c r="I654" i="22" s="1"/>
  <c r="I655" i="22" s="1"/>
  <c r="I656" i="22" s="1"/>
  <c r="I657" i="22" s="1"/>
  <c r="I658" i="22" s="1"/>
  <c r="I659" i="22" s="1"/>
  <c r="I660" i="22" s="1"/>
  <c r="I661" i="22" s="1"/>
  <c r="I662" i="22" s="1"/>
  <c r="I663" i="22" s="1"/>
  <c r="I664" i="22" s="1"/>
  <c r="I665" i="22" s="1"/>
  <c r="I666" i="22" s="1"/>
  <c r="I667" i="22" s="1"/>
  <c r="I668" i="22" s="1"/>
  <c r="I669" i="22" s="1"/>
  <c r="I670" i="22" s="1"/>
  <c r="I671" i="22" s="1"/>
  <c r="I672" i="22" s="1"/>
  <c r="I673" i="22" s="1"/>
  <c r="I674" i="22" s="1"/>
  <c r="I675" i="22" s="1"/>
  <c r="I676" i="22" s="1"/>
  <c r="I677" i="22" s="1"/>
  <c r="I678" i="22" s="1"/>
  <c r="I679" i="22" s="1"/>
  <c r="I680" i="22" s="1"/>
  <c r="I681" i="22" s="1"/>
  <c r="I682" i="22" s="1"/>
  <c r="I683" i="22" s="1"/>
  <c r="I684" i="22" s="1"/>
  <c r="I685" i="22" s="1"/>
  <c r="I686" i="22" s="1"/>
  <c r="I687" i="22" s="1"/>
  <c r="I688" i="22" s="1"/>
  <c r="I689" i="22" s="1"/>
  <c r="I690" i="22" s="1"/>
  <c r="I691" i="22" s="1"/>
  <c r="I692" i="22" s="1"/>
  <c r="H610" i="22"/>
  <c r="H528" i="22"/>
  <c r="H529" i="22" s="1"/>
  <c r="I512" i="22"/>
  <c r="I513" i="22" s="1"/>
  <c r="I514" i="22" s="1"/>
  <c r="I515" i="22" s="1"/>
  <c r="I516" i="22" s="1"/>
  <c r="I517" i="22" s="1"/>
  <c r="I518" i="22" s="1"/>
  <c r="I519" i="22" s="1"/>
  <c r="I520" i="22" s="1"/>
  <c r="I521" i="22" s="1"/>
  <c r="I522" i="22" s="1"/>
  <c r="I523" i="22" s="1"/>
  <c r="I524" i="22" s="1"/>
  <c r="I525" i="22" s="1"/>
  <c r="I526" i="22" s="1"/>
  <c r="I527" i="22" s="1"/>
  <c r="H445" i="22"/>
  <c r="H446" i="22" s="1"/>
  <c r="H447" i="22" s="1"/>
  <c r="I412" i="22"/>
  <c r="I413" i="22" s="1"/>
  <c r="I414" i="22" s="1"/>
  <c r="I415" i="22" s="1"/>
  <c r="I416" i="22" s="1"/>
  <c r="I417" i="22" s="1"/>
  <c r="I418" i="22" s="1"/>
  <c r="I419" i="22" s="1"/>
  <c r="I420" i="22" s="1"/>
  <c r="I421" i="22" s="1"/>
  <c r="I422" i="22" s="1"/>
  <c r="I423" i="22" s="1"/>
  <c r="I424" i="22" s="1"/>
  <c r="I425" i="22" s="1"/>
  <c r="I426" i="22" s="1"/>
  <c r="I427" i="22" s="1"/>
  <c r="I428" i="22" s="1"/>
  <c r="I429" i="22" s="1"/>
  <c r="I430" i="22" s="1"/>
  <c r="I431" i="22" s="1"/>
  <c r="I432" i="22" s="1"/>
  <c r="I433" i="22" s="1"/>
  <c r="I434" i="22" s="1"/>
  <c r="I435" i="22" s="1"/>
  <c r="I436" i="22" s="1"/>
  <c r="I437" i="22" s="1"/>
  <c r="I438" i="22" s="1"/>
  <c r="I439" i="22" s="1"/>
  <c r="I440" i="22" s="1"/>
  <c r="I441" i="22" s="1"/>
  <c r="I442" i="22" s="1"/>
  <c r="I443" i="22" s="1"/>
  <c r="I444" i="22" s="1"/>
  <c r="H363" i="22"/>
  <c r="I312" i="22"/>
  <c r="I313" i="22" s="1"/>
  <c r="I314" i="22" s="1"/>
  <c r="I315" i="22" s="1"/>
  <c r="I316" i="22" s="1"/>
  <c r="I317" i="22" s="1"/>
  <c r="I318" i="22" s="1"/>
  <c r="I319" i="22" s="1"/>
  <c r="I320" i="22" s="1"/>
  <c r="I321" i="22" s="1"/>
  <c r="I322" i="22" s="1"/>
  <c r="I323" i="22" s="1"/>
  <c r="I324" i="22" s="1"/>
  <c r="I325" i="22" s="1"/>
  <c r="I326" i="22" s="1"/>
  <c r="I327" i="22" s="1"/>
  <c r="I328" i="22" s="1"/>
  <c r="I329" i="22" s="1"/>
  <c r="I330" i="22" s="1"/>
  <c r="I331" i="22" s="1"/>
  <c r="I332" i="22" s="1"/>
  <c r="I333" i="22" s="1"/>
  <c r="I334" i="22" s="1"/>
  <c r="I335" i="22" s="1"/>
  <c r="I336" i="22" s="1"/>
  <c r="I337" i="22" s="1"/>
  <c r="I338" i="22" s="1"/>
  <c r="I339" i="22" s="1"/>
  <c r="I340" i="22" s="1"/>
  <c r="I341" i="22" s="1"/>
  <c r="I342" i="22" s="1"/>
  <c r="I343" i="22" s="1"/>
  <c r="I344" i="22" s="1"/>
  <c r="I345" i="22" s="1"/>
  <c r="I346" i="22" s="1"/>
  <c r="I347" i="22" s="1"/>
  <c r="I348" i="22" s="1"/>
  <c r="I349" i="22" s="1"/>
  <c r="I350" i="22" s="1"/>
  <c r="I351" i="22" s="1"/>
  <c r="I352" i="22" s="1"/>
  <c r="I353" i="22" s="1"/>
  <c r="I354" i="22" s="1"/>
  <c r="I355" i="22" s="1"/>
  <c r="I356" i="22" s="1"/>
  <c r="I357" i="22" s="1"/>
  <c r="I358" i="22" s="1"/>
  <c r="I359" i="22" s="1"/>
  <c r="I360" i="22" s="1"/>
  <c r="I361" i="22" s="1"/>
  <c r="I362" i="22" s="1"/>
  <c r="H280" i="22"/>
  <c r="H281" i="22" s="1"/>
  <c r="I262" i="22"/>
  <c r="I263" i="22" s="1"/>
  <c r="I264" i="22" s="1"/>
  <c r="I265" i="22" s="1"/>
  <c r="I266" i="22" s="1"/>
  <c r="I267" i="22" s="1"/>
  <c r="I268" i="22" s="1"/>
  <c r="I269" i="22" s="1"/>
  <c r="I270" i="22" s="1"/>
  <c r="I271" i="22" s="1"/>
  <c r="I272" i="22" s="1"/>
  <c r="I273" i="22" s="1"/>
  <c r="I274" i="22" s="1"/>
  <c r="I275" i="22" s="1"/>
  <c r="I276" i="22" s="1"/>
  <c r="I277" i="22" s="1"/>
  <c r="I278" i="22" s="1"/>
  <c r="I279" i="22" s="1"/>
  <c r="I212" i="22"/>
  <c r="I213" i="22" s="1"/>
  <c r="I214" i="22" s="1"/>
  <c r="I215" i="22" s="1"/>
  <c r="I216" i="22" s="1"/>
  <c r="I217" i="22" s="1"/>
  <c r="I218" i="22" s="1"/>
  <c r="I219" i="22" s="1"/>
  <c r="I220" i="22" s="1"/>
  <c r="I221" i="22" s="1"/>
  <c r="I222" i="22" s="1"/>
  <c r="I223" i="22" s="1"/>
  <c r="I224" i="22" s="1"/>
  <c r="I225" i="22" s="1"/>
  <c r="I226" i="22" s="1"/>
  <c r="I227" i="22" s="1"/>
  <c r="I228" i="22" s="1"/>
  <c r="I229" i="22" s="1"/>
  <c r="I230" i="22" s="1"/>
  <c r="I231" i="22" s="1"/>
  <c r="I232" i="22" s="1"/>
  <c r="I233" i="22" s="1"/>
  <c r="I234" i="22" s="1"/>
  <c r="I235" i="22" s="1"/>
  <c r="I236" i="22" s="1"/>
  <c r="I237" i="22" s="1"/>
  <c r="I238" i="22" s="1"/>
  <c r="I239" i="22" s="1"/>
  <c r="I240" i="22" s="1"/>
  <c r="I241" i="22" s="1"/>
  <c r="I242" i="22" s="1"/>
  <c r="I243" i="22" s="1"/>
  <c r="I244" i="22" s="1"/>
  <c r="I245" i="22" s="1"/>
  <c r="I246" i="22" s="1"/>
  <c r="I247" i="22" s="1"/>
  <c r="I248" i="22" s="1"/>
  <c r="I249" i="22" s="1"/>
  <c r="I250" i="22" s="1"/>
  <c r="I251" i="22" s="1"/>
  <c r="I252" i="22" s="1"/>
  <c r="I253" i="22" s="1"/>
  <c r="I254" i="22" s="1"/>
  <c r="I255" i="22" s="1"/>
  <c r="I256" i="22" s="1"/>
  <c r="I257" i="22" s="1"/>
  <c r="I258" i="22" s="1"/>
  <c r="I259" i="22" s="1"/>
  <c r="I260" i="22" s="1"/>
  <c r="H197" i="22"/>
  <c r="H198" i="22" s="1"/>
  <c r="H115" i="22"/>
  <c r="H116" i="22" s="1"/>
  <c r="I112" i="22"/>
  <c r="I113" i="22" s="1"/>
  <c r="I114" i="22" s="1"/>
  <c r="I87" i="22"/>
  <c r="I88" i="22" s="1"/>
  <c r="I89" i="22" s="1"/>
  <c r="I90" i="22" s="1"/>
  <c r="I91" i="22" s="1"/>
  <c r="I92" i="22" s="1"/>
  <c r="I93" i="22" s="1"/>
  <c r="I94" i="22" s="1"/>
  <c r="I95" i="22" s="1"/>
  <c r="I96" i="22" s="1"/>
  <c r="I97" i="22" s="1"/>
  <c r="I98" i="22" s="1"/>
  <c r="I99" i="22" s="1"/>
  <c r="I100" i="22" s="1"/>
  <c r="I101" i="22" s="1"/>
  <c r="I102" i="22" s="1"/>
  <c r="I103" i="22" s="1"/>
  <c r="I104" i="22" s="1"/>
  <c r="I105" i="22" s="1"/>
  <c r="I106" i="22" s="1"/>
  <c r="I107" i="22" s="1"/>
  <c r="I108" i="22" s="1"/>
  <c r="I109" i="22" s="1"/>
  <c r="I110" i="22" s="1"/>
  <c r="I62" i="22"/>
  <c r="I63" i="22" s="1"/>
  <c r="I64" i="22" s="1"/>
  <c r="I65" i="22" s="1"/>
  <c r="I66" i="22" s="1"/>
  <c r="I67" i="22" s="1"/>
  <c r="I68" i="22" s="1"/>
  <c r="I69" i="22" s="1"/>
  <c r="I70" i="22" s="1"/>
  <c r="I71" i="22" s="1"/>
  <c r="I72" i="22" s="1"/>
  <c r="I73" i="22" s="1"/>
  <c r="I74" i="22" s="1"/>
  <c r="I75" i="22" s="1"/>
  <c r="I76" i="22" s="1"/>
  <c r="I77" i="22" s="1"/>
  <c r="I78" i="22" s="1"/>
  <c r="I79" i="22" s="1"/>
  <c r="I80" i="22" s="1"/>
  <c r="I81" i="22" s="1"/>
  <c r="I82" i="22" s="1"/>
  <c r="I83" i="22" s="1"/>
  <c r="I84" i="22" s="1"/>
  <c r="I85" i="22" s="1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H34" i="22"/>
  <c r="H35" i="22" s="1"/>
  <c r="L33" i="22"/>
  <c r="H33" i="22"/>
  <c r="L32" i="22"/>
  <c r="I32" i="22"/>
  <c r="I33" i="22" s="1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I13" i="22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H13" i="22"/>
  <c r="H14" i="22" s="1"/>
  <c r="E8" i="22"/>
  <c r="F8" i="22" s="1"/>
  <c r="E32" i="22" l="1"/>
  <c r="E12" i="22"/>
  <c r="H15" i="22"/>
  <c r="E14" i="22"/>
  <c r="I34" i="22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I60" i="22" s="1"/>
  <c r="E33" i="22"/>
  <c r="H36" i="22"/>
  <c r="I115" i="22"/>
  <c r="E114" i="22"/>
  <c r="H117" i="22"/>
  <c r="H282" i="22"/>
  <c r="I363" i="22"/>
  <c r="I364" i="22" s="1"/>
  <c r="I365" i="22" s="1"/>
  <c r="I366" i="22" s="1"/>
  <c r="I367" i="22" s="1"/>
  <c r="I368" i="22" s="1"/>
  <c r="I369" i="22" s="1"/>
  <c r="I370" i="22" s="1"/>
  <c r="I371" i="22" s="1"/>
  <c r="I372" i="22" s="1"/>
  <c r="I373" i="22" s="1"/>
  <c r="I374" i="22" s="1"/>
  <c r="I375" i="22" s="1"/>
  <c r="I376" i="22" s="1"/>
  <c r="I377" i="22" s="1"/>
  <c r="I378" i="22" s="1"/>
  <c r="I379" i="22" s="1"/>
  <c r="I380" i="22" s="1"/>
  <c r="I381" i="22" s="1"/>
  <c r="I382" i="22" s="1"/>
  <c r="I383" i="22" s="1"/>
  <c r="I384" i="22" s="1"/>
  <c r="I385" i="22" s="1"/>
  <c r="I386" i="22" s="1"/>
  <c r="I387" i="22" s="1"/>
  <c r="I388" i="22" s="1"/>
  <c r="I389" i="22" s="1"/>
  <c r="I390" i="22" s="1"/>
  <c r="I391" i="22" s="1"/>
  <c r="I392" i="22" s="1"/>
  <c r="I393" i="22" s="1"/>
  <c r="I394" i="22" s="1"/>
  <c r="I395" i="22" s="1"/>
  <c r="I396" i="22" s="1"/>
  <c r="I397" i="22" s="1"/>
  <c r="I398" i="22" s="1"/>
  <c r="I399" i="22" s="1"/>
  <c r="I400" i="22" s="1"/>
  <c r="I401" i="22" s="1"/>
  <c r="I402" i="22" s="1"/>
  <c r="I403" i="22" s="1"/>
  <c r="I404" i="22" s="1"/>
  <c r="I405" i="22" s="1"/>
  <c r="I406" i="22" s="1"/>
  <c r="I407" i="22" s="1"/>
  <c r="I408" i="22" s="1"/>
  <c r="I409" i="22" s="1"/>
  <c r="I410" i="22" s="1"/>
  <c r="E362" i="22"/>
  <c r="E13" i="22"/>
  <c r="E34" i="22"/>
  <c r="H199" i="22"/>
  <c r="I280" i="22"/>
  <c r="I281" i="22" s="1"/>
  <c r="I282" i="22" s="1"/>
  <c r="I283" i="22" s="1"/>
  <c r="I284" i="22" s="1"/>
  <c r="I285" i="22" s="1"/>
  <c r="I286" i="22" s="1"/>
  <c r="I287" i="22" s="1"/>
  <c r="I288" i="22" s="1"/>
  <c r="I289" i="22" s="1"/>
  <c r="I290" i="22" s="1"/>
  <c r="I291" i="22" s="1"/>
  <c r="I292" i="22" s="1"/>
  <c r="I293" i="22" s="1"/>
  <c r="I294" i="22" s="1"/>
  <c r="I295" i="22" s="1"/>
  <c r="I296" i="22" s="1"/>
  <c r="I297" i="22" s="1"/>
  <c r="I298" i="22" s="1"/>
  <c r="I299" i="22" s="1"/>
  <c r="I300" i="22" s="1"/>
  <c r="I301" i="22" s="1"/>
  <c r="I302" i="22" s="1"/>
  <c r="I303" i="22" s="1"/>
  <c r="I304" i="22" s="1"/>
  <c r="I305" i="22" s="1"/>
  <c r="I306" i="22" s="1"/>
  <c r="I307" i="22" s="1"/>
  <c r="I308" i="22" s="1"/>
  <c r="I309" i="22" s="1"/>
  <c r="I310" i="22" s="1"/>
  <c r="E279" i="22"/>
  <c r="H364" i="22"/>
  <c r="E363" i="22"/>
  <c r="I445" i="22"/>
  <c r="E444" i="22"/>
  <c r="I528" i="22"/>
  <c r="E527" i="22"/>
  <c r="I775" i="22"/>
  <c r="E774" i="22"/>
  <c r="I693" i="22"/>
  <c r="E692" i="22"/>
  <c r="I858" i="22"/>
  <c r="I859" i="22" s="1"/>
  <c r="I860" i="22" s="1"/>
  <c r="I861" i="22" s="1"/>
  <c r="I862" i="22" s="1"/>
  <c r="I863" i="22" s="1"/>
  <c r="I864" i="22" s="1"/>
  <c r="I865" i="22" s="1"/>
  <c r="I866" i="22" s="1"/>
  <c r="I867" i="22" s="1"/>
  <c r="I868" i="22" s="1"/>
  <c r="I869" i="22" s="1"/>
  <c r="I870" i="22" s="1"/>
  <c r="I871" i="22" s="1"/>
  <c r="I872" i="22" s="1"/>
  <c r="I873" i="22" s="1"/>
  <c r="I874" i="22" s="1"/>
  <c r="I875" i="22" s="1"/>
  <c r="I876" i="22" s="1"/>
  <c r="I877" i="22" s="1"/>
  <c r="I878" i="22" s="1"/>
  <c r="I879" i="22" s="1"/>
  <c r="I880" i="22" s="1"/>
  <c r="I881" i="22" s="1"/>
  <c r="I882" i="22" s="1"/>
  <c r="I883" i="22" s="1"/>
  <c r="I884" i="22" s="1"/>
  <c r="I885" i="22" s="1"/>
  <c r="I886" i="22" s="1"/>
  <c r="I887" i="22" s="1"/>
  <c r="I888" i="22" s="1"/>
  <c r="I889" i="22" s="1"/>
  <c r="I890" i="22" s="1"/>
  <c r="I891" i="22" s="1"/>
  <c r="I892" i="22" s="1"/>
  <c r="I893" i="22" s="1"/>
  <c r="I894" i="22" s="1"/>
  <c r="I895" i="22" s="1"/>
  <c r="I896" i="22" s="1"/>
  <c r="I897" i="22" s="1"/>
  <c r="I898" i="22" s="1"/>
  <c r="I899" i="22" s="1"/>
  <c r="I900" i="22" s="1"/>
  <c r="I901" i="22" s="1"/>
  <c r="I902" i="22" s="1"/>
  <c r="I903" i="22" s="1"/>
  <c r="I904" i="22" s="1"/>
  <c r="I905" i="22" s="1"/>
  <c r="I906" i="22" s="1"/>
  <c r="I907" i="22" s="1"/>
  <c r="I908" i="22" s="1"/>
  <c r="I909" i="22" s="1"/>
  <c r="I910" i="22" s="1"/>
  <c r="E857" i="22"/>
  <c r="I940" i="22"/>
  <c r="E939" i="22"/>
  <c r="I1188" i="22"/>
  <c r="I1189" i="22" s="1"/>
  <c r="I1190" i="22" s="1"/>
  <c r="I1191" i="22" s="1"/>
  <c r="I1192" i="22" s="1"/>
  <c r="I1193" i="22" s="1"/>
  <c r="I1194" i="22" s="1"/>
  <c r="I1195" i="22" s="1"/>
  <c r="I1196" i="22" s="1"/>
  <c r="I1197" i="22" s="1"/>
  <c r="I1198" i="22" s="1"/>
  <c r="I1199" i="22" s="1"/>
  <c r="I1200" i="22" s="1"/>
  <c r="I1201" i="22" s="1"/>
  <c r="I1202" i="22" s="1"/>
  <c r="I1203" i="22" s="1"/>
  <c r="I1204" i="22" s="1"/>
  <c r="I1205" i="22" s="1"/>
  <c r="I1206" i="22" s="1"/>
  <c r="I1207" i="22" s="1"/>
  <c r="I1208" i="22" s="1"/>
  <c r="I1209" i="22" s="1"/>
  <c r="I1210" i="22" s="1"/>
  <c r="E1187" i="22"/>
  <c r="H448" i="22"/>
  <c r="H530" i="22"/>
  <c r="H1107" i="22"/>
  <c r="I1353" i="22"/>
  <c r="E1352" i="22"/>
  <c r="H611" i="22"/>
  <c r="H777" i="22"/>
  <c r="H1026" i="22"/>
  <c r="H695" i="22"/>
  <c r="E860" i="22"/>
  <c r="H861" i="22"/>
  <c r="I1023" i="22"/>
  <c r="E1022" i="22"/>
  <c r="I1270" i="22"/>
  <c r="I1271" i="22" s="1"/>
  <c r="I1272" i="22" s="1"/>
  <c r="I1273" i="22" s="1"/>
  <c r="I1274" i="22" s="1"/>
  <c r="I1275" i="22" s="1"/>
  <c r="I1276" i="22" s="1"/>
  <c r="I1277" i="22" s="1"/>
  <c r="I1278" i="22" s="1"/>
  <c r="I1279" i="22" s="1"/>
  <c r="I1280" i="22" s="1"/>
  <c r="I1281" i="22" s="1"/>
  <c r="I1282" i="22" s="1"/>
  <c r="I1283" i="22" s="1"/>
  <c r="I1284" i="22" s="1"/>
  <c r="I1285" i="22" s="1"/>
  <c r="I1286" i="22" s="1"/>
  <c r="I1287" i="22" s="1"/>
  <c r="I1288" i="22" s="1"/>
  <c r="I1289" i="22" s="1"/>
  <c r="I1290" i="22" s="1"/>
  <c r="I1291" i="22" s="1"/>
  <c r="I1292" i="22" s="1"/>
  <c r="I1293" i="22" s="1"/>
  <c r="I1294" i="22" s="1"/>
  <c r="I1295" i="22" s="1"/>
  <c r="I1296" i="22" s="1"/>
  <c r="I1297" i="22" s="1"/>
  <c r="I1298" i="22" s="1"/>
  <c r="I1299" i="22" s="1"/>
  <c r="I1300" i="22" s="1"/>
  <c r="I1301" i="22" s="1"/>
  <c r="I1302" i="22" s="1"/>
  <c r="I1303" i="22" s="1"/>
  <c r="I1304" i="22" s="1"/>
  <c r="I1305" i="22" s="1"/>
  <c r="I1306" i="22" s="1"/>
  <c r="I1307" i="22" s="1"/>
  <c r="I1308" i="22" s="1"/>
  <c r="I1309" i="22" s="1"/>
  <c r="I1310" i="22" s="1"/>
  <c r="E1269" i="22"/>
  <c r="E859" i="22"/>
  <c r="I1435" i="22"/>
  <c r="E1434" i="22"/>
  <c r="I1683" i="22"/>
  <c r="E1682" i="22"/>
  <c r="H942" i="22"/>
  <c r="I1519" i="22"/>
  <c r="I1520" i="22" s="1"/>
  <c r="I1521" i="22" s="1"/>
  <c r="I1522" i="22" s="1"/>
  <c r="I1523" i="22" s="1"/>
  <c r="I1524" i="22" s="1"/>
  <c r="I1525" i="22" s="1"/>
  <c r="I1526" i="22" s="1"/>
  <c r="I1527" i="22" s="1"/>
  <c r="I1528" i="22" s="1"/>
  <c r="I1529" i="22" s="1"/>
  <c r="I1530" i="22" s="1"/>
  <c r="I1531" i="22" s="1"/>
  <c r="I1532" i="22" s="1"/>
  <c r="I1533" i="22" s="1"/>
  <c r="I1534" i="22" s="1"/>
  <c r="I1535" i="22" s="1"/>
  <c r="I1536" i="22" s="1"/>
  <c r="I1537" i="22" s="1"/>
  <c r="I1538" i="22" s="1"/>
  <c r="I1539" i="22" s="1"/>
  <c r="I1540" i="22" s="1"/>
  <c r="I1541" i="22" s="1"/>
  <c r="I1542" i="22" s="1"/>
  <c r="I1543" i="22" s="1"/>
  <c r="I1544" i="22" s="1"/>
  <c r="I1545" i="22" s="1"/>
  <c r="I1546" i="22" s="1"/>
  <c r="I1547" i="22" s="1"/>
  <c r="I1548" i="22" s="1"/>
  <c r="I1549" i="22" s="1"/>
  <c r="I1550" i="22" s="1"/>
  <c r="I1551" i="22" s="1"/>
  <c r="I1552" i="22" s="1"/>
  <c r="I1553" i="22" s="1"/>
  <c r="I1554" i="22" s="1"/>
  <c r="I1555" i="22" s="1"/>
  <c r="I1556" i="22" s="1"/>
  <c r="I1557" i="22" s="1"/>
  <c r="I1558" i="22" s="1"/>
  <c r="I1559" i="22" s="1"/>
  <c r="I1560" i="22" s="1"/>
  <c r="I1561" i="22" s="1"/>
  <c r="I1562" i="22" s="1"/>
  <c r="I1563" i="22" s="1"/>
  <c r="I1564" i="22" s="1"/>
  <c r="I1565" i="22" s="1"/>
  <c r="I1566" i="22" s="1"/>
  <c r="I1567" i="22" s="1"/>
  <c r="I1568" i="22" s="1"/>
  <c r="I1569" i="22" s="1"/>
  <c r="I1570" i="22" s="1"/>
  <c r="I1571" i="22" s="1"/>
  <c r="I1572" i="22" s="1"/>
  <c r="I1573" i="22" s="1"/>
  <c r="I1574" i="22" s="1"/>
  <c r="I1575" i="22" s="1"/>
  <c r="I1576" i="22" s="1"/>
  <c r="I1577" i="22" s="1"/>
  <c r="I1578" i="22" s="1"/>
  <c r="I1579" i="22" s="1"/>
  <c r="I1580" i="22" s="1"/>
  <c r="I1581" i="22" s="1"/>
  <c r="I1582" i="22" s="1"/>
  <c r="I1583" i="22" s="1"/>
  <c r="I1584" i="22" s="1"/>
  <c r="I1585" i="22" s="1"/>
  <c r="I1586" i="22" s="1"/>
  <c r="I1587" i="22" s="1"/>
  <c r="I1588" i="22" s="1"/>
  <c r="I1589" i="22" s="1"/>
  <c r="I1590" i="22" s="1"/>
  <c r="I1591" i="22" s="1"/>
  <c r="I1592" i="22" s="1"/>
  <c r="I1593" i="22" s="1"/>
  <c r="I1594" i="22" s="1"/>
  <c r="I1595" i="22" s="1"/>
  <c r="I1596" i="22" s="1"/>
  <c r="I1597" i="22" s="1"/>
  <c r="I1598" i="22" s="1"/>
  <c r="I1599" i="22" s="1"/>
  <c r="E1518" i="22"/>
  <c r="I1765" i="22"/>
  <c r="I1766" i="22" s="1"/>
  <c r="I1767" i="22" s="1"/>
  <c r="I1768" i="22" s="1"/>
  <c r="I1769" i="22" s="1"/>
  <c r="I1770" i="22" s="1"/>
  <c r="I1771" i="22" s="1"/>
  <c r="I1772" i="22" s="1"/>
  <c r="I1773" i="22" s="1"/>
  <c r="I1774" i="22" s="1"/>
  <c r="I1775" i="22" s="1"/>
  <c r="I1776" i="22" s="1"/>
  <c r="I1777" i="22" s="1"/>
  <c r="I1778" i="22" s="1"/>
  <c r="I1779" i="22" s="1"/>
  <c r="I1780" i="22" s="1"/>
  <c r="I1781" i="22" s="1"/>
  <c r="I1782" i="22" s="1"/>
  <c r="I1783" i="22" s="1"/>
  <c r="I1784" i="22" s="1"/>
  <c r="I1785" i="22" s="1"/>
  <c r="I1786" i="22" s="1"/>
  <c r="I1787" i="22" s="1"/>
  <c r="I1788" i="22" s="1"/>
  <c r="I1789" i="22" s="1"/>
  <c r="I1790" i="22" s="1"/>
  <c r="I1791" i="22" s="1"/>
  <c r="I1792" i="22" s="1"/>
  <c r="I1793" i="22" s="1"/>
  <c r="I1794" i="22" s="1"/>
  <c r="I1795" i="22" s="1"/>
  <c r="I1796" i="22" s="1"/>
  <c r="I1797" i="22" s="1"/>
  <c r="I1798" i="22" s="1"/>
  <c r="I1799" i="22" s="1"/>
  <c r="I1800" i="22" s="1"/>
  <c r="I1801" i="22" s="1"/>
  <c r="I1802" i="22" s="1"/>
  <c r="I1803" i="22" s="1"/>
  <c r="I1804" i="22" s="1"/>
  <c r="I1805" i="22" s="1"/>
  <c r="I1806" i="22" s="1"/>
  <c r="I1807" i="22" s="1"/>
  <c r="I1808" i="22" s="1"/>
  <c r="I1809" i="22" s="1"/>
  <c r="I1810" i="22" s="1"/>
  <c r="I1811" i="22" s="1"/>
  <c r="I1812" i="22" s="1"/>
  <c r="I1813" i="22" s="1"/>
  <c r="I1814" i="22" s="1"/>
  <c r="I1815" i="22" s="1"/>
  <c r="I1816" i="22" s="1"/>
  <c r="I1817" i="22" s="1"/>
  <c r="I1818" i="22" s="1"/>
  <c r="I1819" i="22" s="1"/>
  <c r="I1820" i="22" s="1"/>
  <c r="I1821" i="22" s="1"/>
  <c r="I1822" i="22" s="1"/>
  <c r="I1823" i="22" s="1"/>
  <c r="I1824" i="22" s="1"/>
  <c r="I1825" i="22" s="1"/>
  <c r="I1826" i="22" s="1"/>
  <c r="I1827" i="22" s="1"/>
  <c r="I1828" i="22" s="1"/>
  <c r="I1829" i="22" s="1"/>
  <c r="I1830" i="22" s="1"/>
  <c r="I1831" i="22" s="1"/>
  <c r="I1832" i="22" s="1"/>
  <c r="I1833" i="22" s="1"/>
  <c r="I1834" i="22" s="1"/>
  <c r="I1835" i="22" s="1"/>
  <c r="I1836" i="22" s="1"/>
  <c r="I1837" i="22" s="1"/>
  <c r="I1838" i="22" s="1"/>
  <c r="I1839" i="22" s="1"/>
  <c r="I1840" i="22" s="1"/>
  <c r="I1841" i="22" s="1"/>
  <c r="I1842" i="22" s="1"/>
  <c r="I1843" i="22" s="1"/>
  <c r="I1844" i="22" s="1"/>
  <c r="I1845" i="22" s="1"/>
  <c r="I1846" i="22" s="1"/>
  <c r="I1847" i="22" s="1"/>
  <c r="E1764" i="22"/>
  <c r="H1189" i="22"/>
  <c r="H1271" i="22"/>
  <c r="H1355" i="22"/>
  <c r="H1437" i="22"/>
  <c r="E1517" i="22"/>
  <c r="H1601" i="22"/>
  <c r="H1520" i="22"/>
  <c r="E1519" i="22"/>
  <c r="I1930" i="22"/>
  <c r="E1929" i="22"/>
  <c r="H1685" i="22"/>
  <c r="H1766" i="22"/>
  <c r="E1765" i="22"/>
  <c r="H1851" i="22"/>
  <c r="H1932" i="22"/>
  <c r="E858" i="22" l="1"/>
  <c r="E281" i="22"/>
  <c r="E1188" i="22"/>
  <c r="H1272" i="22"/>
  <c r="E1271" i="22"/>
  <c r="H1767" i="22"/>
  <c r="E1766" i="22"/>
  <c r="H1852" i="22"/>
  <c r="H1356" i="22"/>
  <c r="H1190" i="22"/>
  <c r="E1189" i="22"/>
  <c r="I1436" i="22"/>
  <c r="E1435" i="22"/>
  <c r="E280" i="22"/>
  <c r="H118" i="22"/>
  <c r="E35" i="22"/>
  <c r="I1600" i="22"/>
  <c r="E1599" i="22"/>
  <c r="H1686" i="22"/>
  <c r="H1521" i="22"/>
  <c r="E1520" i="22"/>
  <c r="E1270" i="22"/>
  <c r="E1023" i="22"/>
  <c r="I1024" i="22"/>
  <c r="H696" i="22"/>
  <c r="H778" i="22"/>
  <c r="I1354" i="22"/>
  <c r="E1353" i="22"/>
  <c r="H531" i="22"/>
  <c r="I776" i="22"/>
  <c r="E775" i="22"/>
  <c r="E445" i="22"/>
  <c r="I446" i="22"/>
  <c r="H200" i="22"/>
  <c r="H37" i="22"/>
  <c r="E36" i="22"/>
  <c r="H16" i="22"/>
  <c r="E15" i="22"/>
  <c r="F15" i="22" s="1"/>
  <c r="G15" i="22" s="1"/>
  <c r="I1848" i="22"/>
  <c r="E1847" i="22"/>
  <c r="H943" i="22"/>
  <c r="I1684" i="22"/>
  <c r="E1683" i="22"/>
  <c r="H862" i="22"/>
  <c r="E861" i="22"/>
  <c r="F13" i="22"/>
  <c r="G13" i="22" s="1"/>
  <c r="F12" i="22"/>
  <c r="G12" i="22" s="1"/>
  <c r="F14" i="22"/>
  <c r="G14" i="22" s="1"/>
  <c r="H1933" i="22"/>
  <c r="H1438" i="22"/>
  <c r="I1931" i="22"/>
  <c r="E1930" i="22"/>
  <c r="H1602" i="22"/>
  <c r="H1027" i="22"/>
  <c r="H612" i="22"/>
  <c r="E611" i="22"/>
  <c r="H1108" i="22"/>
  <c r="H449" i="22"/>
  <c r="I941" i="22"/>
  <c r="E940" i="22"/>
  <c r="I694" i="22"/>
  <c r="E693" i="22"/>
  <c r="I529" i="22"/>
  <c r="E528" i="22"/>
  <c r="H365" i="22"/>
  <c r="E364" i="22"/>
  <c r="H283" i="22"/>
  <c r="E282" i="22"/>
  <c r="E115" i="22"/>
  <c r="I116" i="22"/>
  <c r="H284" i="22" l="1"/>
  <c r="E283" i="22"/>
  <c r="I530" i="22"/>
  <c r="E529" i="22"/>
  <c r="I942" i="22"/>
  <c r="E941" i="22"/>
  <c r="H1109" i="22"/>
  <c r="H1028" i="22"/>
  <c r="I1932" i="22"/>
  <c r="E1931" i="22"/>
  <c r="H1934" i="22"/>
  <c r="I117" i="22"/>
  <c r="E116" i="22"/>
  <c r="H366" i="22"/>
  <c r="E365" i="22"/>
  <c r="I695" i="22"/>
  <c r="E694" i="22"/>
  <c r="H450" i="22"/>
  <c r="H613" i="22"/>
  <c r="E612" i="22"/>
  <c r="H1603" i="22"/>
  <c r="H1439" i="22"/>
  <c r="I1685" i="22"/>
  <c r="E1684" i="22"/>
  <c r="E1848" i="22"/>
  <c r="I1849" i="22"/>
  <c r="H38" i="22"/>
  <c r="E37" i="22"/>
  <c r="H532" i="22"/>
  <c r="H1687" i="22"/>
  <c r="H201" i="22"/>
  <c r="I1437" i="22"/>
  <c r="E1436" i="22"/>
  <c r="H1357" i="22"/>
  <c r="H1768" i="22"/>
  <c r="E1767" i="22"/>
  <c r="H863" i="22"/>
  <c r="E862" i="22"/>
  <c r="H944" i="22"/>
  <c r="H17" i="22"/>
  <c r="E16" i="22"/>
  <c r="I777" i="22"/>
  <c r="E776" i="22"/>
  <c r="I1355" i="22"/>
  <c r="E1354" i="22"/>
  <c r="H697" i="22"/>
  <c r="H119" i="22"/>
  <c r="I447" i="22"/>
  <c r="E446" i="22"/>
  <c r="H779" i="22"/>
  <c r="I1025" i="22"/>
  <c r="E1024" i="22"/>
  <c r="H1522" i="22"/>
  <c r="E1521" i="22"/>
  <c r="I1601" i="22"/>
  <c r="E1600" i="22"/>
  <c r="H1191" i="22"/>
  <c r="E1190" i="22"/>
  <c r="H1853" i="22"/>
  <c r="H1273" i="22"/>
  <c r="E1272" i="22"/>
  <c r="I1026" i="22" l="1"/>
  <c r="E1025" i="22"/>
  <c r="I1933" i="22"/>
  <c r="E1932" i="22"/>
  <c r="H120" i="22"/>
  <c r="I1356" i="22"/>
  <c r="E1355" i="22"/>
  <c r="H18" i="22"/>
  <c r="E17" i="22"/>
  <c r="F17" i="22" s="1"/>
  <c r="G17" i="22" s="1"/>
  <c r="H864" i="22"/>
  <c r="E863" i="22"/>
  <c r="H1358" i="22"/>
  <c r="H202" i="22"/>
  <c r="H533" i="22"/>
  <c r="H1440" i="22"/>
  <c r="H614" i="22"/>
  <c r="E613" i="22"/>
  <c r="I696" i="22"/>
  <c r="E695" i="22"/>
  <c r="I118" i="22"/>
  <c r="E117" i="22"/>
  <c r="H1854" i="22"/>
  <c r="H1110" i="22"/>
  <c r="H698" i="22"/>
  <c r="I778" i="22"/>
  <c r="E777" i="22"/>
  <c r="H945" i="22"/>
  <c r="E1768" i="22"/>
  <c r="H1769" i="22"/>
  <c r="I1438" i="22"/>
  <c r="E1437" i="22"/>
  <c r="H1688" i="22"/>
  <c r="H39" i="22"/>
  <c r="E38" i="22"/>
  <c r="I1686" i="22"/>
  <c r="E1685" i="22"/>
  <c r="H1604" i="22"/>
  <c r="H451" i="22"/>
  <c r="E366" i="22"/>
  <c r="H367" i="22"/>
  <c r="I1602" i="22"/>
  <c r="E1601" i="22"/>
  <c r="I448" i="22"/>
  <c r="E447" i="22"/>
  <c r="I531" i="22"/>
  <c r="E530" i="22"/>
  <c r="H1274" i="22"/>
  <c r="E1273" i="22"/>
  <c r="E1191" i="22"/>
  <c r="H1192" i="22"/>
  <c r="H1523" i="22"/>
  <c r="E1522" i="22"/>
  <c r="H780" i="22"/>
  <c r="F16" i="22"/>
  <c r="G16" i="22" s="1"/>
  <c r="I1850" i="22"/>
  <c r="E1849" i="22"/>
  <c r="H1935" i="22"/>
  <c r="H1029" i="22"/>
  <c r="I943" i="22"/>
  <c r="E942" i="22"/>
  <c r="H285" i="22"/>
  <c r="E284" i="22"/>
  <c r="I944" i="22" l="1"/>
  <c r="E943" i="22"/>
  <c r="H1936" i="22"/>
  <c r="H1524" i="22"/>
  <c r="E1523" i="22"/>
  <c r="E1274" i="22"/>
  <c r="H1275" i="22"/>
  <c r="I449" i="22"/>
  <c r="E448" i="22"/>
  <c r="E39" i="22"/>
  <c r="H40" i="22"/>
  <c r="I1439" i="22"/>
  <c r="E1438" i="22"/>
  <c r="H946" i="22"/>
  <c r="H699" i="22"/>
  <c r="H1855" i="22"/>
  <c r="I697" i="22"/>
  <c r="E696" i="22"/>
  <c r="H203" i="22"/>
  <c r="H865" i="22"/>
  <c r="E864" i="22"/>
  <c r="I1357" i="22"/>
  <c r="E1356" i="22"/>
  <c r="I1934" i="22"/>
  <c r="E1933" i="22"/>
  <c r="H1193" i="22"/>
  <c r="E1192" i="22"/>
  <c r="H452" i="22"/>
  <c r="H1770" i="22"/>
  <c r="E1769" i="22"/>
  <c r="H534" i="22"/>
  <c r="H1359" i="22"/>
  <c r="H121" i="22"/>
  <c r="H286" i="22"/>
  <c r="E285" i="22"/>
  <c r="H1030" i="22"/>
  <c r="I1851" i="22"/>
  <c r="E1850" i="22"/>
  <c r="H781" i="22"/>
  <c r="I532" i="22"/>
  <c r="E531" i="22"/>
  <c r="I1603" i="22"/>
  <c r="E1602" i="22"/>
  <c r="I1687" i="22"/>
  <c r="E1686" i="22"/>
  <c r="H1689" i="22"/>
  <c r="I779" i="22"/>
  <c r="E778" i="22"/>
  <c r="H1111" i="22"/>
  <c r="I119" i="22"/>
  <c r="E118" i="22"/>
  <c r="H615" i="22"/>
  <c r="E614" i="22"/>
  <c r="E18" i="22"/>
  <c r="H19" i="22"/>
  <c r="I1027" i="22"/>
  <c r="E1026" i="22"/>
  <c r="H368" i="22"/>
  <c r="E367" i="22"/>
  <c r="H1605" i="22"/>
  <c r="H1441" i="22"/>
  <c r="I1028" i="22" l="1"/>
  <c r="E1027" i="22"/>
  <c r="H1112" i="22"/>
  <c r="E1111" i="22"/>
  <c r="I1604" i="22"/>
  <c r="E1603" i="22"/>
  <c r="H782" i="22"/>
  <c r="H1442" i="22"/>
  <c r="H369" i="22"/>
  <c r="E368" i="22"/>
  <c r="F18" i="22"/>
  <c r="G18" i="22" s="1"/>
  <c r="I120" i="22"/>
  <c r="E119" i="22"/>
  <c r="I780" i="22"/>
  <c r="E779" i="22"/>
  <c r="I1688" i="22"/>
  <c r="E1687" i="22"/>
  <c r="I533" i="22"/>
  <c r="E532" i="22"/>
  <c r="I1852" i="22"/>
  <c r="E1851" i="22"/>
  <c r="H287" i="22"/>
  <c r="E286" i="22"/>
  <c r="H41" i="22"/>
  <c r="E40" i="22"/>
  <c r="E1275" i="22"/>
  <c r="H1276" i="22"/>
  <c r="H1606" i="22"/>
  <c r="H616" i="22"/>
  <c r="E615" i="22"/>
  <c r="H1690" i="22"/>
  <c r="H1031" i="22"/>
  <c r="H122" i="22"/>
  <c r="H1360" i="22"/>
  <c r="H1771" i="22"/>
  <c r="E1770" i="22"/>
  <c r="H1194" i="22"/>
  <c r="E1193" i="22"/>
  <c r="I1358" i="22"/>
  <c r="E1357" i="22"/>
  <c r="H204" i="22"/>
  <c r="H1856" i="22"/>
  <c r="H947" i="22"/>
  <c r="H1937" i="22"/>
  <c r="H20" i="22"/>
  <c r="E19" i="22"/>
  <c r="H535" i="22"/>
  <c r="H453" i="22"/>
  <c r="I1935" i="22"/>
  <c r="E1934" i="22"/>
  <c r="H866" i="22"/>
  <c r="E865" i="22"/>
  <c r="I698" i="22"/>
  <c r="E697" i="22"/>
  <c r="H700" i="22"/>
  <c r="I1440" i="22"/>
  <c r="E1439" i="22"/>
  <c r="I450" i="22"/>
  <c r="E449" i="22"/>
  <c r="H1525" i="22"/>
  <c r="E1524" i="22"/>
  <c r="I945" i="22"/>
  <c r="E944" i="22"/>
  <c r="H1277" i="22" l="1"/>
  <c r="E1276" i="22"/>
  <c r="F19" i="22"/>
  <c r="G19" i="22" s="1"/>
  <c r="H370" i="22"/>
  <c r="E369" i="22"/>
  <c r="H783" i="22"/>
  <c r="H1113" i="22"/>
  <c r="E1112" i="22"/>
  <c r="I946" i="22"/>
  <c r="E945" i="22"/>
  <c r="I451" i="22"/>
  <c r="E450" i="22"/>
  <c r="H701" i="22"/>
  <c r="H454" i="22"/>
  <c r="H21" i="22"/>
  <c r="E20" i="22"/>
  <c r="H948" i="22"/>
  <c r="H205" i="22"/>
  <c r="H1195" i="22"/>
  <c r="E1194" i="22"/>
  <c r="H1361" i="22"/>
  <c r="H1032" i="22"/>
  <c r="H617" i="22"/>
  <c r="E616" i="22"/>
  <c r="H288" i="22"/>
  <c r="E287" i="22"/>
  <c r="H867" i="22"/>
  <c r="E866" i="22"/>
  <c r="I534" i="22"/>
  <c r="E533" i="22"/>
  <c r="I781" i="22"/>
  <c r="E780" i="22"/>
  <c r="H1691" i="22"/>
  <c r="H1526" i="22"/>
  <c r="E1525" i="22"/>
  <c r="I1441" i="22"/>
  <c r="E1440" i="22"/>
  <c r="I699" i="22"/>
  <c r="E698" i="22"/>
  <c r="I1936" i="22"/>
  <c r="E1935" i="22"/>
  <c r="H536" i="22"/>
  <c r="H1938" i="22"/>
  <c r="H1857" i="22"/>
  <c r="I1359" i="22"/>
  <c r="E1358" i="22"/>
  <c r="H1772" i="22"/>
  <c r="E1771" i="22"/>
  <c r="H123" i="22"/>
  <c r="H1607" i="22"/>
  <c r="H42" i="22"/>
  <c r="E41" i="22"/>
  <c r="I1853" i="22"/>
  <c r="E1852" i="22"/>
  <c r="I1689" i="22"/>
  <c r="E1688" i="22"/>
  <c r="I121" i="22"/>
  <c r="E120" i="22"/>
  <c r="H1443" i="22"/>
  <c r="I1605" i="22"/>
  <c r="E1604" i="22"/>
  <c r="I1029" i="22"/>
  <c r="E1028" i="22"/>
  <c r="I1030" i="22" l="1"/>
  <c r="E1029" i="22"/>
  <c r="H1444" i="22"/>
  <c r="I1690" i="22"/>
  <c r="E1689" i="22"/>
  <c r="H43" i="22"/>
  <c r="E42" i="22"/>
  <c r="H124" i="22"/>
  <c r="I1360" i="22"/>
  <c r="E1359" i="22"/>
  <c r="H1939" i="22"/>
  <c r="I1937" i="22"/>
  <c r="E1936" i="22"/>
  <c r="I1442" i="22"/>
  <c r="E1441" i="22"/>
  <c r="H1692" i="22"/>
  <c r="I535" i="22"/>
  <c r="E534" i="22"/>
  <c r="H289" i="22"/>
  <c r="E288" i="22"/>
  <c r="H1033" i="22"/>
  <c r="H1196" i="22"/>
  <c r="E1195" i="22"/>
  <c r="H949" i="22"/>
  <c r="H455" i="22"/>
  <c r="I452" i="22"/>
  <c r="E451" i="22"/>
  <c r="H1114" i="22"/>
  <c r="E1113" i="22"/>
  <c r="H371" i="22"/>
  <c r="E370" i="22"/>
  <c r="I1606" i="22"/>
  <c r="E1605" i="22"/>
  <c r="E1772" i="22"/>
  <c r="H1773" i="22"/>
  <c r="E1526" i="22"/>
  <c r="H1527" i="22"/>
  <c r="H1362" i="22"/>
  <c r="I947" i="22"/>
  <c r="E946" i="22"/>
  <c r="I122" i="22"/>
  <c r="E121" i="22"/>
  <c r="I1854" i="22"/>
  <c r="E1853" i="22"/>
  <c r="H1608" i="22"/>
  <c r="H1858" i="22"/>
  <c r="H537" i="22"/>
  <c r="I700" i="22"/>
  <c r="E699" i="22"/>
  <c r="I782" i="22"/>
  <c r="E781" i="22"/>
  <c r="H868" i="22"/>
  <c r="E867" i="22"/>
  <c r="H618" i="22"/>
  <c r="E617" i="22"/>
  <c r="H206" i="22"/>
  <c r="H22" i="22"/>
  <c r="E21" i="22"/>
  <c r="H702" i="22"/>
  <c r="H784" i="22"/>
  <c r="F20" i="22"/>
  <c r="G20" i="22" s="1"/>
  <c r="H1278" i="22"/>
  <c r="E1277" i="22"/>
  <c r="H538" i="22" l="1"/>
  <c r="H1609" i="22"/>
  <c r="H125" i="22"/>
  <c r="H785" i="22"/>
  <c r="H23" i="22"/>
  <c r="E22" i="22"/>
  <c r="F22" i="22" s="1"/>
  <c r="G22" i="22" s="1"/>
  <c r="E618" i="22"/>
  <c r="H619" i="22"/>
  <c r="I783" i="22"/>
  <c r="E782" i="22"/>
  <c r="I123" i="22"/>
  <c r="E122" i="22"/>
  <c r="H1363" i="22"/>
  <c r="H1774" i="22"/>
  <c r="E1773" i="22"/>
  <c r="H372" i="22"/>
  <c r="E371" i="22"/>
  <c r="I453" i="22"/>
  <c r="E452" i="22"/>
  <c r="H950" i="22"/>
  <c r="I536" i="22"/>
  <c r="E535" i="22"/>
  <c r="I1443" i="22"/>
  <c r="E1442" i="22"/>
  <c r="H1940" i="22"/>
  <c r="I1691" i="22"/>
  <c r="E1690" i="22"/>
  <c r="I1031" i="22"/>
  <c r="E1030" i="22"/>
  <c r="F21" i="22"/>
  <c r="G21" i="22" s="1"/>
  <c r="H456" i="22"/>
  <c r="H1445" i="22"/>
  <c r="I948" i="22"/>
  <c r="E947" i="22"/>
  <c r="I1607" i="22"/>
  <c r="E1606" i="22"/>
  <c r="H1034" i="22"/>
  <c r="H1279" i="22"/>
  <c r="E1278" i="22"/>
  <c r="H703" i="22"/>
  <c r="H207" i="22"/>
  <c r="E868" i="22"/>
  <c r="H869" i="22"/>
  <c r="I701" i="22"/>
  <c r="E700" i="22"/>
  <c r="H1859" i="22"/>
  <c r="I1855" i="22"/>
  <c r="E1854" i="22"/>
  <c r="H1528" i="22"/>
  <c r="E1527" i="22"/>
  <c r="E1114" i="22"/>
  <c r="H1115" i="22"/>
  <c r="H1197" i="22"/>
  <c r="E1196" i="22"/>
  <c r="H290" i="22"/>
  <c r="E289" i="22"/>
  <c r="H1693" i="22"/>
  <c r="I1938" i="22"/>
  <c r="E1937" i="22"/>
  <c r="I1361" i="22"/>
  <c r="E1360" i="22"/>
  <c r="H44" i="22"/>
  <c r="E43" i="22"/>
  <c r="H1116" i="22" l="1"/>
  <c r="E1115" i="22"/>
  <c r="I949" i="22"/>
  <c r="E948" i="22"/>
  <c r="H457" i="22"/>
  <c r="H620" i="22"/>
  <c r="E619" i="22"/>
  <c r="H45" i="22"/>
  <c r="E44" i="22"/>
  <c r="I1939" i="22"/>
  <c r="E1938" i="22"/>
  <c r="H291" i="22"/>
  <c r="E290" i="22"/>
  <c r="I1856" i="22"/>
  <c r="E1855" i="22"/>
  <c r="I702" i="22"/>
  <c r="E701" i="22"/>
  <c r="H208" i="22"/>
  <c r="H1280" i="22"/>
  <c r="E1279" i="22"/>
  <c r="I1032" i="22"/>
  <c r="E1031" i="22"/>
  <c r="H1941" i="22"/>
  <c r="I537" i="22"/>
  <c r="E536" i="22"/>
  <c r="I454" i="22"/>
  <c r="E453" i="22"/>
  <c r="H1775" i="22"/>
  <c r="E1774" i="22"/>
  <c r="I124" i="22"/>
  <c r="E123" i="22"/>
  <c r="H786" i="22"/>
  <c r="H539" i="22"/>
  <c r="H126" i="22"/>
  <c r="H870" i="22"/>
  <c r="E869" i="22"/>
  <c r="I1608" i="22"/>
  <c r="E1607" i="22"/>
  <c r="H1446" i="22"/>
  <c r="I1362" i="22"/>
  <c r="E1361" i="22"/>
  <c r="H1694" i="22"/>
  <c r="H1198" i="22"/>
  <c r="E1197" i="22"/>
  <c r="H1529" i="22"/>
  <c r="E1528" i="22"/>
  <c r="H1860" i="22"/>
  <c r="H704" i="22"/>
  <c r="H1035" i="22"/>
  <c r="I1692" i="22"/>
  <c r="E1691" i="22"/>
  <c r="I1444" i="22"/>
  <c r="E1443" i="22"/>
  <c r="H951" i="22"/>
  <c r="H373" i="22"/>
  <c r="E372" i="22"/>
  <c r="H1364" i="22"/>
  <c r="I784" i="22"/>
  <c r="E783" i="22"/>
  <c r="H24" i="22"/>
  <c r="E23" i="22"/>
  <c r="F23" i="22" s="1"/>
  <c r="G23" i="22" s="1"/>
  <c r="H1610" i="22"/>
  <c r="H952" i="22" l="1"/>
  <c r="H127" i="22"/>
  <c r="H787" i="22"/>
  <c r="H1776" i="22"/>
  <c r="E1775" i="22"/>
  <c r="I538" i="22"/>
  <c r="E537" i="22"/>
  <c r="I1033" i="22"/>
  <c r="E1032" i="22"/>
  <c r="H292" i="22"/>
  <c r="E291" i="22"/>
  <c r="H46" i="22"/>
  <c r="E45" i="22"/>
  <c r="H458" i="22"/>
  <c r="H540" i="22"/>
  <c r="I125" i="22"/>
  <c r="E124" i="22"/>
  <c r="I455" i="22"/>
  <c r="E454" i="22"/>
  <c r="H1942" i="22"/>
  <c r="H1611" i="22"/>
  <c r="I785" i="22"/>
  <c r="E784" i="22"/>
  <c r="H374" i="22"/>
  <c r="E373" i="22"/>
  <c r="I1445" i="22"/>
  <c r="E1444" i="22"/>
  <c r="H1530" i="22"/>
  <c r="E1529" i="22"/>
  <c r="H1695" i="22"/>
  <c r="H1447" i="22"/>
  <c r="H871" i="22"/>
  <c r="E870" i="22"/>
  <c r="H209" i="22"/>
  <c r="I1857" i="22"/>
  <c r="E1856" i="22"/>
  <c r="H621" i="22"/>
  <c r="E620" i="22"/>
  <c r="H1036" i="22"/>
  <c r="I1940" i="22"/>
  <c r="E1939" i="22"/>
  <c r="I950" i="22"/>
  <c r="E949" i="22"/>
  <c r="H1117" i="22"/>
  <c r="E1116" i="22"/>
  <c r="H25" i="22"/>
  <c r="E24" i="22"/>
  <c r="F24" i="22" s="1"/>
  <c r="G24" i="22" s="1"/>
  <c r="H1365" i="22"/>
  <c r="I1693" i="22"/>
  <c r="E1692" i="22"/>
  <c r="H705" i="22"/>
  <c r="H1861" i="22"/>
  <c r="H1199" i="22"/>
  <c r="E1198" i="22"/>
  <c r="I1363" i="22"/>
  <c r="E1362" i="22"/>
  <c r="I1609" i="22"/>
  <c r="E1608" i="22"/>
  <c r="H1281" i="22"/>
  <c r="E1280" i="22"/>
  <c r="I703" i="22"/>
  <c r="E702" i="22"/>
  <c r="H1118" i="22" l="1"/>
  <c r="E1117" i="22"/>
  <c r="H1037" i="22"/>
  <c r="H210" i="22"/>
  <c r="H872" i="22"/>
  <c r="E871" i="22"/>
  <c r="H1696" i="22"/>
  <c r="H1943" i="22"/>
  <c r="I126" i="22"/>
  <c r="E125" i="22"/>
  <c r="H293" i="22"/>
  <c r="E292" i="22"/>
  <c r="I704" i="22"/>
  <c r="E703" i="22"/>
  <c r="I1364" i="22"/>
  <c r="E1363" i="22"/>
  <c r="H1862" i="22"/>
  <c r="I1694" i="22"/>
  <c r="E1693" i="22"/>
  <c r="H26" i="22"/>
  <c r="E25" i="22"/>
  <c r="I1446" i="22"/>
  <c r="E1445" i="22"/>
  <c r="I786" i="22"/>
  <c r="E785" i="22"/>
  <c r="I539" i="22"/>
  <c r="E538" i="22"/>
  <c r="H788" i="22"/>
  <c r="H128" i="22"/>
  <c r="I951" i="22"/>
  <c r="E950" i="22"/>
  <c r="H622" i="22"/>
  <c r="E621" i="22"/>
  <c r="I1858" i="22"/>
  <c r="E1857" i="22"/>
  <c r="H1448" i="22"/>
  <c r="E1530" i="22"/>
  <c r="H1531" i="22"/>
  <c r="I456" i="22"/>
  <c r="E455" i="22"/>
  <c r="H541" i="22"/>
  <c r="H459" i="22"/>
  <c r="H47" i="22"/>
  <c r="E46" i="22"/>
  <c r="H1282" i="22"/>
  <c r="E1281" i="22"/>
  <c r="I1610" i="22"/>
  <c r="E1610" i="22" s="1"/>
  <c r="E1609" i="22"/>
  <c r="H1200" i="22"/>
  <c r="E1199" i="22"/>
  <c r="H706" i="22"/>
  <c r="H1366" i="22"/>
  <c r="I1941" i="22"/>
  <c r="E1940" i="22"/>
  <c r="H375" i="22"/>
  <c r="E374" i="22"/>
  <c r="H1612" i="22"/>
  <c r="E1611" i="22"/>
  <c r="I1034" i="22"/>
  <c r="E1033" i="22"/>
  <c r="H1777" i="22"/>
  <c r="E1776" i="22"/>
  <c r="H953" i="22"/>
  <c r="H1613" i="22" l="1"/>
  <c r="E1612" i="22"/>
  <c r="I1035" i="22"/>
  <c r="E1034" i="22"/>
  <c r="H954" i="22"/>
  <c r="H376" i="22"/>
  <c r="E375" i="22"/>
  <c r="H542" i="22"/>
  <c r="H1449" i="22"/>
  <c r="I1859" i="22"/>
  <c r="E1858" i="22"/>
  <c r="H129" i="22"/>
  <c r="I787" i="22"/>
  <c r="E786" i="22"/>
  <c r="I1695" i="22"/>
  <c r="E1694" i="22"/>
  <c r="I1365" i="22"/>
  <c r="E1364" i="22"/>
  <c r="H294" i="22"/>
  <c r="E293" i="22"/>
  <c r="H1697" i="22"/>
  <c r="H1038" i="22"/>
  <c r="H707" i="22"/>
  <c r="H460" i="22"/>
  <c r="H1532" i="22"/>
  <c r="E1531" i="22"/>
  <c r="I540" i="22"/>
  <c r="E539" i="22"/>
  <c r="F25" i="22"/>
  <c r="G25" i="22" s="1"/>
  <c r="H1863" i="22"/>
  <c r="I127" i="22"/>
  <c r="E126" i="22"/>
  <c r="H211" i="22"/>
  <c r="H1119" i="22"/>
  <c r="E1118" i="22"/>
  <c r="H1778" i="22"/>
  <c r="E1777" i="22"/>
  <c r="I457" i="22"/>
  <c r="E456" i="22"/>
  <c r="E622" i="22"/>
  <c r="H623" i="22"/>
  <c r="I1447" i="22"/>
  <c r="E1446" i="22"/>
  <c r="H27" i="22"/>
  <c r="E26" i="22"/>
  <c r="I705" i="22"/>
  <c r="E704" i="22"/>
  <c r="H1944" i="22"/>
  <c r="E872" i="22"/>
  <c r="H873" i="22"/>
  <c r="I1942" i="22"/>
  <c r="E1941" i="22"/>
  <c r="H1367" i="22"/>
  <c r="H1201" i="22"/>
  <c r="E1200" i="22"/>
  <c r="H1283" i="22"/>
  <c r="E1282" i="22"/>
  <c r="H48" i="22"/>
  <c r="E47" i="22"/>
  <c r="I952" i="22"/>
  <c r="E951" i="22"/>
  <c r="H789" i="22"/>
  <c r="H49" i="22" l="1"/>
  <c r="E48" i="22"/>
  <c r="H1202" i="22"/>
  <c r="E1201" i="22"/>
  <c r="I1943" i="22"/>
  <c r="E1942" i="22"/>
  <c r="H28" i="22"/>
  <c r="E27" i="22"/>
  <c r="H624" i="22"/>
  <c r="E623" i="22"/>
  <c r="H1864" i="22"/>
  <c r="I541" i="22"/>
  <c r="E540" i="22"/>
  <c r="H1039" i="22"/>
  <c r="H130" i="22"/>
  <c r="I953" i="22"/>
  <c r="E952" i="22"/>
  <c r="H1945" i="22"/>
  <c r="I458" i="22"/>
  <c r="E457" i="22"/>
  <c r="H1120" i="22"/>
  <c r="E1119" i="22"/>
  <c r="H708" i="22"/>
  <c r="H295" i="22"/>
  <c r="E294" i="22"/>
  <c r="I1696" i="22"/>
  <c r="E1695" i="22"/>
  <c r="I788" i="22"/>
  <c r="E787" i="22"/>
  <c r="H1450" i="22"/>
  <c r="H955" i="22"/>
  <c r="H1614" i="22"/>
  <c r="E1613" i="22"/>
  <c r="H1284" i="22"/>
  <c r="E1283" i="22"/>
  <c r="H1368" i="22"/>
  <c r="H874" i="22"/>
  <c r="E873" i="22"/>
  <c r="I706" i="22"/>
  <c r="E705" i="22"/>
  <c r="H461" i="22"/>
  <c r="H1698" i="22"/>
  <c r="H377" i="22"/>
  <c r="E376" i="22"/>
  <c r="H790" i="22"/>
  <c r="F26" i="22"/>
  <c r="G26" i="22" s="1"/>
  <c r="I1448" i="22"/>
  <c r="E1447" i="22"/>
  <c r="H1779" i="22"/>
  <c r="E1778" i="22"/>
  <c r="H212" i="22"/>
  <c r="E211" i="22"/>
  <c r="I128" i="22"/>
  <c r="E127" i="22"/>
  <c r="H1533" i="22"/>
  <c r="E1532" i="22"/>
  <c r="I1366" i="22"/>
  <c r="E1365" i="22"/>
  <c r="I1860" i="22"/>
  <c r="E1859" i="22"/>
  <c r="H543" i="22"/>
  <c r="I1036" i="22"/>
  <c r="E1035" i="22"/>
  <c r="I1367" i="22" l="1"/>
  <c r="E1366" i="22"/>
  <c r="H1534" i="22"/>
  <c r="E1533" i="22"/>
  <c r="H1699" i="22"/>
  <c r="H875" i="22"/>
  <c r="E874" i="22"/>
  <c r="H1285" i="22"/>
  <c r="E1284" i="22"/>
  <c r="H1946" i="22"/>
  <c r="H1040" i="22"/>
  <c r="I1861" i="22"/>
  <c r="E1860" i="22"/>
  <c r="E212" i="22"/>
  <c r="H213" i="22"/>
  <c r="I789" i="22"/>
  <c r="E788" i="22"/>
  <c r="H296" i="22"/>
  <c r="E295" i="22"/>
  <c r="H1865" i="22"/>
  <c r="H625" i="22"/>
  <c r="E624" i="22"/>
  <c r="I1944" i="22"/>
  <c r="E1943" i="22"/>
  <c r="H50" i="22"/>
  <c r="E49" i="22"/>
  <c r="I1037" i="22"/>
  <c r="E1036" i="22"/>
  <c r="I1449" i="22"/>
  <c r="E1448" i="22"/>
  <c r="I707" i="22"/>
  <c r="E706" i="22"/>
  <c r="H1369" i="22"/>
  <c r="H1615" i="22"/>
  <c r="E1614" i="22"/>
  <c r="H709" i="22"/>
  <c r="I459" i="22"/>
  <c r="E458" i="22"/>
  <c r="F27" i="22"/>
  <c r="G27" i="22" s="1"/>
  <c r="H544" i="22"/>
  <c r="I129" i="22"/>
  <c r="E128" i="22"/>
  <c r="H1780" i="22"/>
  <c r="E1779" i="22"/>
  <c r="H791" i="22"/>
  <c r="H378" i="22"/>
  <c r="E377" i="22"/>
  <c r="H462" i="22"/>
  <c r="H956" i="22"/>
  <c r="H1451" i="22"/>
  <c r="I1697" i="22"/>
  <c r="E1696" i="22"/>
  <c r="H1121" i="22"/>
  <c r="E1120" i="22"/>
  <c r="I954" i="22"/>
  <c r="E953" i="22"/>
  <c r="H131" i="22"/>
  <c r="I542" i="22"/>
  <c r="E541" i="22"/>
  <c r="E28" i="22"/>
  <c r="H29" i="22"/>
  <c r="H1203" i="22"/>
  <c r="E1202" i="22"/>
  <c r="H1781" i="22" l="1"/>
  <c r="E1780" i="22"/>
  <c r="I1450" i="22"/>
  <c r="E1449" i="22"/>
  <c r="F28" i="22"/>
  <c r="G28" i="22" s="1"/>
  <c r="I1698" i="22"/>
  <c r="E1697" i="22"/>
  <c r="H957" i="22"/>
  <c r="H463" i="22"/>
  <c r="H792" i="22"/>
  <c r="H297" i="22"/>
  <c r="E296" i="22"/>
  <c r="I1862" i="22"/>
  <c r="E1861" i="22"/>
  <c r="H1041" i="22"/>
  <c r="H1286" i="22"/>
  <c r="E1285" i="22"/>
  <c r="H1700" i="22"/>
  <c r="I1368" i="22"/>
  <c r="E1367" i="22"/>
  <c r="H30" i="22"/>
  <c r="E29" i="22"/>
  <c r="I955" i="22"/>
  <c r="E954" i="22"/>
  <c r="H1370" i="22"/>
  <c r="H51" i="22"/>
  <c r="E50" i="22"/>
  <c r="H132" i="22"/>
  <c r="I130" i="22"/>
  <c r="E129" i="22"/>
  <c r="H545" i="22"/>
  <c r="H1616" i="22"/>
  <c r="E1615" i="22"/>
  <c r="I708" i="22"/>
  <c r="E707" i="22"/>
  <c r="I1038" i="22"/>
  <c r="E1037" i="22"/>
  <c r="I1945" i="22"/>
  <c r="E1944" i="22"/>
  <c r="H1866" i="22"/>
  <c r="H214" i="22"/>
  <c r="E213" i="22"/>
  <c r="H1947" i="22"/>
  <c r="I543" i="22"/>
  <c r="E542" i="22"/>
  <c r="I460" i="22"/>
  <c r="E459" i="22"/>
  <c r="H626" i="22"/>
  <c r="E625" i="22"/>
  <c r="E1203" i="22"/>
  <c r="H1204" i="22"/>
  <c r="H1122" i="22"/>
  <c r="E1121" i="22"/>
  <c r="H1452" i="22"/>
  <c r="H379" i="22"/>
  <c r="E378" i="22"/>
  <c r="H710" i="22"/>
  <c r="I790" i="22"/>
  <c r="E789" i="22"/>
  <c r="H876" i="22"/>
  <c r="E875" i="22"/>
  <c r="H1535" i="22"/>
  <c r="E1534" i="22"/>
  <c r="I461" i="22" l="1"/>
  <c r="E460" i="22"/>
  <c r="H1867" i="22"/>
  <c r="I709" i="22"/>
  <c r="E708" i="22"/>
  <c r="H133" i="22"/>
  <c r="H298" i="22"/>
  <c r="E297" i="22"/>
  <c r="H793" i="22"/>
  <c r="H958" i="22"/>
  <c r="I1451" i="22"/>
  <c r="E1450" i="22"/>
  <c r="H1536" i="22"/>
  <c r="E1535" i="22"/>
  <c r="H1453" i="22"/>
  <c r="I1039" i="22"/>
  <c r="E1038" i="22"/>
  <c r="H546" i="22"/>
  <c r="H52" i="22"/>
  <c r="E51" i="22"/>
  <c r="I956" i="22"/>
  <c r="E955" i="22"/>
  <c r="I1369" i="22"/>
  <c r="E1368" i="22"/>
  <c r="H1287" i="22"/>
  <c r="E1286" i="22"/>
  <c r="I1863" i="22"/>
  <c r="E1862" i="22"/>
  <c r="H1205" i="22"/>
  <c r="E1204" i="22"/>
  <c r="H627" i="22"/>
  <c r="E626" i="22"/>
  <c r="I544" i="22"/>
  <c r="E543" i="22"/>
  <c r="H215" i="22"/>
  <c r="E214" i="22"/>
  <c r="E1616" i="22"/>
  <c r="H1617" i="22"/>
  <c r="F29" i="22"/>
  <c r="G29" i="22" s="1"/>
  <c r="H464" i="22"/>
  <c r="I1699" i="22"/>
  <c r="E1698" i="22"/>
  <c r="H1782" i="22"/>
  <c r="E1781" i="22"/>
  <c r="H877" i="22"/>
  <c r="E876" i="22"/>
  <c r="I791" i="22"/>
  <c r="E790" i="22"/>
  <c r="H711" i="22"/>
  <c r="H380" i="22"/>
  <c r="E379" i="22"/>
  <c r="H1123" i="22"/>
  <c r="E1122" i="22"/>
  <c r="H1948" i="22"/>
  <c r="I1946" i="22"/>
  <c r="E1945" i="22"/>
  <c r="I131" i="22"/>
  <c r="E130" i="22"/>
  <c r="H1371" i="22"/>
  <c r="H31" i="22"/>
  <c r="E31" i="22" s="1"/>
  <c r="E30" i="22"/>
  <c r="H1701" i="22"/>
  <c r="H1042" i="22"/>
  <c r="F47" i="22" l="1"/>
  <c r="G47" i="22" s="1"/>
  <c r="F30" i="22"/>
  <c r="G30" i="22" s="1"/>
  <c r="F49" i="22"/>
  <c r="G49" i="22" s="1"/>
  <c r="F48" i="22"/>
  <c r="G48" i="22" s="1"/>
  <c r="I1947" i="22"/>
  <c r="E1946" i="22"/>
  <c r="H381" i="22"/>
  <c r="E380" i="22"/>
  <c r="I792" i="22"/>
  <c r="E791" i="22"/>
  <c r="H1783" i="22"/>
  <c r="E1782" i="22"/>
  <c r="H465" i="22"/>
  <c r="I1040" i="22"/>
  <c r="E1039" i="22"/>
  <c r="H959" i="22"/>
  <c r="F50" i="22"/>
  <c r="G50" i="22" s="1"/>
  <c r="I710" i="22"/>
  <c r="E710" i="22" s="1"/>
  <c r="E709" i="22"/>
  <c r="H1043" i="22"/>
  <c r="F32" i="22"/>
  <c r="G32" i="22" s="1"/>
  <c r="F41" i="22"/>
  <c r="G41" i="22" s="1"/>
  <c r="F38" i="22"/>
  <c r="G38" i="22" s="1"/>
  <c r="F37" i="22"/>
  <c r="G37" i="22" s="1"/>
  <c r="F40" i="22"/>
  <c r="G40" i="22" s="1"/>
  <c r="F36" i="22"/>
  <c r="G36" i="22" s="1"/>
  <c r="F33" i="22"/>
  <c r="G33" i="22" s="1"/>
  <c r="F31" i="22"/>
  <c r="G31" i="22" s="1"/>
  <c r="F34" i="22"/>
  <c r="G34" i="22" s="1"/>
  <c r="F42" i="22"/>
  <c r="G42" i="22" s="1"/>
  <c r="F35" i="22"/>
  <c r="G35" i="22" s="1"/>
  <c r="F39" i="22"/>
  <c r="G39" i="22" s="1"/>
  <c r="F43" i="22"/>
  <c r="G43" i="22" s="1"/>
  <c r="F44" i="22"/>
  <c r="G44" i="22" s="1"/>
  <c r="I132" i="22"/>
  <c r="E131" i="22"/>
  <c r="H1618" i="22"/>
  <c r="E1617" i="22"/>
  <c r="H216" i="22"/>
  <c r="E215" i="22"/>
  <c r="H628" i="22"/>
  <c r="E627" i="22"/>
  <c r="F45" i="22"/>
  <c r="G45" i="22" s="1"/>
  <c r="E1287" i="22"/>
  <c r="H1288" i="22"/>
  <c r="I957" i="22"/>
  <c r="E956" i="22"/>
  <c r="H547" i="22"/>
  <c r="H1454" i="22"/>
  <c r="I1452" i="22"/>
  <c r="E1451" i="22"/>
  <c r="I462" i="22"/>
  <c r="E461" i="22"/>
  <c r="H1949" i="22"/>
  <c r="H1124" i="22"/>
  <c r="E1123" i="22"/>
  <c r="H712" i="22"/>
  <c r="E711" i="22"/>
  <c r="H878" i="22"/>
  <c r="E877" i="22"/>
  <c r="I1700" i="22"/>
  <c r="E1699" i="22"/>
  <c r="F51" i="22"/>
  <c r="G51" i="22" s="1"/>
  <c r="H794" i="22"/>
  <c r="H134" i="22"/>
  <c r="H1702" i="22"/>
  <c r="H1372" i="22"/>
  <c r="F46" i="22"/>
  <c r="G46" i="22" s="1"/>
  <c r="I545" i="22"/>
  <c r="E544" i="22"/>
  <c r="H1206" i="22"/>
  <c r="E1205" i="22"/>
  <c r="I1864" i="22"/>
  <c r="E1863" i="22"/>
  <c r="I1370" i="22"/>
  <c r="E1369" i="22"/>
  <c r="E52" i="22"/>
  <c r="H53" i="22"/>
  <c r="H1537" i="22"/>
  <c r="E1536" i="22"/>
  <c r="H299" i="22"/>
  <c r="E298" i="22"/>
  <c r="H1868" i="22"/>
  <c r="H54" i="22" l="1"/>
  <c r="E53" i="22"/>
  <c r="F53" i="22" s="1"/>
  <c r="G53" i="22" s="1"/>
  <c r="I546" i="22"/>
  <c r="E545" i="22"/>
  <c r="I1701" i="22"/>
  <c r="E1700" i="22"/>
  <c r="H713" i="22"/>
  <c r="E712" i="22"/>
  <c r="H1950" i="22"/>
  <c r="H548" i="22"/>
  <c r="I793" i="22"/>
  <c r="E792" i="22"/>
  <c r="F52" i="22"/>
  <c r="G52" i="22" s="1"/>
  <c r="I1865" i="22"/>
  <c r="E1864" i="22"/>
  <c r="H1373" i="22"/>
  <c r="H795" i="22"/>
  <c r="H1455" i="22"/>
  <c r="H629" i="22"/>
  <c r="E628" i="22"/>
  <c r="H1619" i="22"/>
  <c r="E1618" i="22"/>
  <c r="I1948" i="22"/>
  <c r="E1947" i="22"/>
  <c r="H1869" i="22"/>
  <c r="H300" i="22"/>
  <c r="E299" i="22"/>
  <c r="H1207" i="22"/>
  <c r="E1206" i="22"/>
  <c r="H1703" i="22"/>
  <c r="H135" i="22"/>
  <c r="H879" i="22"/>
  <c r="E878" i="22"/>
  <c r="H1125" i="22"/>
  <c r="E1124" i="22"/>
  <c r="I463" i="22"/>
  <c r="E462" i="22"/>
  <c r="I958" i="22"/>
  <c r="E957" i="22"/>
  <c r="H466" i="22"/>
  <c r="H1784" i="22"/>
  <c r="E1783" i="22"/>
  <c r="H382" i="22"/>
  <c r="E381" i="22"/>
  <c r="H1538" i="22"/>
  <c r="E1537" i="22"/>
  <c r="I1371" i="22"/>
  <c r="E1370" i="22"/>
  <c r="I1453" i="22"/>
  <c r="E1452" i="22"/>
  <c r="H1289" i="22"/>
  <c r="E1288" i="22"/>
  <c r="H217" i="22"/>
  <c r="E216" i="22"/>
  <c r="I133" i="22"/>
  <c r="E132" i="22"/>
  <c r="H1044" i="22"/>
  <c r="H960" i="22"/>
  <c r="I1041" i="22"/>
  <c r="E1040" i="22"/>
  <c r="I1454" i="22" l="1"/>
  <c r="E1453" i="22"/>
  <c r="I1372" i="22"/>
  <c r="E1371" i="22"/>
  <c r="H136" i="22"/>
  <c r="I1949" i="22"/>
  <c r="E1948" i="22"/>
  <c r="H796" i="22"/>
  <c r="I1866" i="22"/>
  <c r="E1865" i="22"/>
  <c r="H1539" i="22"/>
  <c r="E1538" i="22"/>
  <c r="I1042" i="22"/>
  <c r="E1041" i="22"/>
  <c r="H1045" i="22"/>
  <c r="E1784" i="22"/>
  <c r="H1785" i="22"/>
  <c r="I959" i="22"/>
  <c r="E958" i="22"/>
  <c r="I464" i="22"/>
  <c r="E463" i="22"/>
  <c r="H880" i="22"/>
  <c r="E879" i="22"/>
  <c r="E1207" i="22"/>
  <c r="H1208" i="22"/>
  <c r="H301" i="22"/>
  <c r="E300" i="22"/>
  <c r="H630" i="22"/>
  <c r="E629" i="22"/>
  <c r="H1456" i="22"/>
  <c r="H1951" i="22"/>
  <c r="I1702" i="22"/>
  <c r="E1701" i="22"/>
  <c r="H1290" i="22"/>
  <c r="E1289" i="22"/>
  <c r="H1704" i="22"/>
  <c r="H1374" i="22"/>
  <c r="I794" i="22"/>
  <c r="E793" i="22"/>
  <c r="H549" i="22"/>
  <c r="H961" i="22"/>
  <c r="I134" i="22"/>
  <c r="E133" i="22"/>
  <c r="H218" i="22"/>
  <c r="E217" i="22"/>
  <c r="H383" i="22"/>
  <c r="E382" i="22"/>
  <c r="H467" i="22"/>
  <c r="H1126" i="22"/>
  <c r="E1125" i="22"/>
  <c r="H1870" i="22"/>
  <c r="H1620" i="22"/>
  <c r="E1619" i="22"/>
  <c r="H714" i="22"/>
  <c r="E713" i="22"/>
  <c r="I547" i="22"/>
  <c r="E546" i="22"/>
  <c r="H55" i="22"/>
  <c r="E54" i="22"/>
  <c r="F54" i="22" l="1"/>
  <c r="G54" i="22" s="1"/>
  <c r="H1621" i="22"/>
  <c r="E1620" i="22"/>
  <c r="H468" i="22"/>
  <c r="H219" i="22"/>
  <c r="E218" i="22"/>
  <c r="H962" i="22"/>
  <c r="H550" i="22"/>
  <c r="H1375" i="22"/>
  <c r="H1705" i="22"/>
  <c r="H1291" i="22"/>
  <c r="E1290" i="22"/>
  <c r="H1952" i="22"/>
  <c r="H1209" i="22"/>
  <c r="E1208" i="22"/>
  <c r="H1786" i="22"/>
  <c r="E1785" i="22"/>
  <c r="H1046" i="22"/>
  <c r="H1540" i="22"/>
  <c r="E1539" i="22"/>
  <c r="I1373" i="22"/>
  <c r="E1372" i="22"/>
  <c r="H1871" i="22"/>
  <c r="H631" i="22"/>
  <c r="E630" i="22"/>
  <c r="I465" i="22"/>
  <c r="E464" i="22"/>
  <c r="I1867" i="22"/>
  <c r="E1866" i="22"/>
  <c r="I135" i="22"/>
  <c r="E134" i="22"/>
  <c r="I1703" i="22"/>
  <c r="E1702" i="22"/>
  <c r="H1457" i="22"/>
  <c r="I1043" i="22"/>
  <c r="E1042" i="22"/>
  <c r="I1950" i="22"/>
  <c r="E1949" i="22"/>
  <c r="H137" i="22"/>
  <c r="I1455" i="22"/>
  <c r="E1454" i="22"/>
  <c r="I548" i="22"/>
  <c r="E547" i="22"/>
  <c r="E55" i="22"/>
  <c r="F55" i="22" s="1"/>
  <c r="G55" i="22" s="1"/>
  <c r="H56" i="22"/>
  <c r="H715" i="22"/>
  <c r="E714" i="22"/>
  <c r="E1126" i="22"/>
  <c r="H1127" i="22"/>
  <c r="H384" i="22"/>
  <c r="E383" i="22"/>
  <c r="I795" i="22"/>
  <c r="E794" i="22"/>
  <c r="H302" i="22"/>
  <c r="E301" i="22"/>
  <c r="H881" i="22"/>
  <c r="E880" i="22"/>
  <c r="I960" i="22"/>
  <c r="E959" i="22"/>
  <c r="H797" i="22"/>
  <c r="I961" i="22" l="1"/>
  <c r="E960" i="22"/>
  <c r="H882" i="22"/>
  <c r="E881" i="22"/>
  <c r="I1456" i="22"/>
  <c r="E1455" i="22"/>
  <c r="I466" i="22"/>
  <c r="E465" i="22"/>
  <c r="H1872" i="22"/>
  <c r="H1210" i="22"/>
  <c r="E1209" i="22"/>
  <c r="H1706" i="22"/>
  <c r="H551" i="22"/>
  <c r="H220" i="22"/>
  <c r="E219" i="22"/>
  <c r="I796" i="22"/>
  <c r="E795" i="22"/>
  <c r="E384" i="22"/>
  <c r="H385" i="22"/>
  <c r="I1951" i="22"/>
  <c r="E1950" i="22"/>
  <c r="H1458" i="22"/>
  <c r="H1541" i="22"/>
  <c r="E1540" i="22"/>
  <c r="H1787" i="22"/>
  <c r="E1786" i="22"/>
  <c r="H303" i="22"/>
  <c r="E302" i="22"/>
  <c r="H1128" i="22"/>
  <c r="E1127" i="22"/>
  <c r="H716" i="22"/>
  <c r="E715" i="22"/>
  <c r="I549" i="22"/>
  <c r="E548" i="22"/>
  <c r="I136" i="22"/>
  <c r="E135" i="22"/>
  <c r="E1291" i="22"/>
  <c r="H1292" i="22"/>
  <c r="H1376" i="22"/>
  <c r="H963" i="22"/>
  <c r="H798" i="22"/>
  <c r="E56" i="22"/>
  <c r="H57" i="22"/>
  <c r="H138" i="22"/>
  <c r="I1044" i="22"/>
  <c r="E1043" i="22"/>
  <c r="I1704" i="22"/>
  <c r="E1703" i="22"/>
  <c r="I1868" i="22"/>
  <c r="E1867" i="22"/>
  <c r="H632" i="22"/>
  <c r="E631" i="22"/>
  <c r="I1374" i="22"/>
  <c r="E1373" i="22"/>
  <c r="H1047" i="22"/>
  <c r="H1953" i="22"/>
  <c r="H469" i="22"/>
  <c r="H1622" i="22"/>
  <c r="E1621" i="22"/>
  <c r="H1954" i="22" l="1"/>
  <c r="I1869" i="22"/>
  <c r="E1868" i="22"/>
  <c r="I1045" i="22"/>
  <c r="E1044" i="22"/>
  <c r="H58" i="22"/>
  <c r="E57" i="22"/>
  <c r="H964" i="22"/>
  <c r="I797" i="22"/>
  <c r="E796" i="22"/>
  <c r="H221" i="22"/>
  <c r="E220" i="22"/>
  <c r="H1873" i="22"/>
  <c r="I467" i="22"/>
  <c r="E466" i="22"/>
  <c r="H470" i="22"/>
  <c r="H633" i="22"/>
  <c r="E632" i="22"/>
  <c r="I1705" i="22"/>
  <c r="E1704" i="22"/>
  <c r="F56" i="22"/>
  <c r="G56" i="22" s="1"/>
  <c r="H799" i="22"/>
  <c r="I137" i="22"/>
  <c r="E136" i="22"/>
  <c r="I550" i="22"/>
  <c r="E549" i="22"/>
  <c r="H1129" i="22"/>
  <c r="E1128" i="22"/>
  <c r="H1788" i="22"/>
  <c r="E1787" i="22"/>
  <c r="H386" i="22"/>
  <c r="E385" i="22"/>
  <c r="I1457" i="22"/>
  <c r="E1456" i="22"/>
  <c r="H883" i="22"/>
  <c r="E882" i="22"/>
  <c r="I1375" i="22"/>
  <c r="E1374" i="22"/>
  <c r="H139" i="22"/>
  <c r="H1377" i="22"/>
  <c r="I1952" i="22"/>
  <c r="E1951" i="22"/>
  <c r="H552" i="22"/>
  <c r="H1623" i="22"/>
  <c r="E1622" i="22"/>
  <c r="H1048" i="22"/>
  <c r="H1293" i="22"/>
  <c r="E1292" i="22"/>
  <c r="E716" i="22"/>
  <c r="H717" i="22"/>
  <c r="H304" i="22"/>
  <c r="E303" i="22"/>
  <c r="H1542" i="22"/>
  <c r="E1541" i="22"/>
  <c r="H1459" i="22"/>
  <c r="H1707" i="22"/>
  <c r="H1211" i="22"/>
  <c r="E1210" i="22"/>
  <c r="I962" i="22"/>
  <c r="E961" i="22"/>
  <c r="H1212" i="22" l="1"/>
  <c r="E1211" i="22"/>
  <c r="H1460" i="22"/>
  <c r="E1542" i="22"/>
  <c r="H1543" i="22"/>
  <c r="H718" i="22"/>
  <c r="E717" i="22"/>
  <c r="H1624" i="22"/>
  <c r="E1623" i="22"/>
  <c r="H884" i="22"/>
  <c r="E883" i="22"/>
  <c r="E1788" i="22"/>
  <c r="H1789" i="22"/>
  <c r="H800" i="22"/>
  <c r="H634" i="22"/>
  <c r="E633" i="22"/>
  <c r="H222" i="22"/>
  <c r="E221" i="22"/>
  <c r="I798" i="22"/>
  <c r="E797" i="22"/>
  <c r="H965" i="22"/>
  <c r="I1046" i="22"/>
  <c r="E1045" i="22"/>
  <c r="H553" i="22"/>
  <c r="H1378" i="22"/>
  <c r="I1376" i="22"/>
  <c r="E1375" i="22"/>
  <c r="I551" i="22"/>
  <c r="E550" i="22"/>
  <c r="H1874" i="22"/>
  <c r="F57" i="22"/>
  <c r="G57" i="22" s="1"/>
  <c r="I963" i="22"/>
  <c r="E962" i="22"/>
  <c r="H1708" i="22"/>
  <c r="H1294" i="22"/>
  <c r="E1293" i="22"/>
  <c r="H1049" i="22"/>
  <c r="I1458" i="22"/>
  <c r="E1457" i="22"/>
  <c r="H387" i="22"/>
  <c r="E386" i="22"/>
  <c r="I1706" i="22"/>
  <c r="E1705" i="22"/>
  <c r="H59" i="22"/>
  <c r="E58" i="22"/>
  <c r="H1955" i="22"/>
  <c r="H305" i="22"/>
  <c r="E304" i="22"/>
  <c r="I1953" i="22"/>
  <c r="E1952" i="22"/>
  <c r="H140" i="22"/>
  <c r="H1130" i="22"/>
  <c r="E1129" i="22"/>
  <c r="I138" i="22"/>
  <c r="E137" i="22"/>
  <c r="H471" i="22"/>
  <c r="I468" i="22"/>
  <c r="E467" i="22"/>
  <c r="I1870" i="22"/>
  <c r="E1869" i="22"/>
  <c r="H472" i="22" l="1"/>
  <c r="I139" i="22"/>
  <c r="E138" i="22"/>
  <c r="I1954" i="22"/>
  <c r="E1953" i="22"/>
  <c r="F58" i="22"/>
  <c r="G58" i="22" s="1"/>
  <c r="I1707" i="22"/>
  <c r="E1706" i="22"/>
  <c r="H388" i="22"/>
  <c r="E387" i="22"/>
  <c r="H1050" i="22"/>
  <c r="I964" i="22"/>
  <c r="E963" i="22"/>
  <c r="H554" i="22"/>
  <c r="H966" i="22"/>
  <c r="H1544" i="22"/>
  <c r="E1543" i="22"/>
  <c r="E59" i="22"/>
  <c r="H60" i="22"/>
  <c r="I552" i="22"/>
  <c r="E551" i="22"/>
  <c r="I1377" i="22"/>
  <c r="E1376" i="22"/>
  <c r="H223" i="22"/>
  <c r="E222" i="22"/>
  <c r="H801" i="22"/>
  <c r="H1625" i="22"/>
  <c r="E1624" i="22"/>
  <c r="H1213" i="22"/>
  <c r="E1212" i="22"/>
  <c r="I1871" i="22"/>
  <c r="E1870" i="22"/>
  <c r="E1130" i="22"/>
  <c r="H1131" i="22"/>
  <c r="H141" i="22"/>
  <c r="H1956" i="22"/>
  <c r="I1459" i="22"/>
  <c r="E1458" i="22"/>
  <c r="H1709" i="22"/>
  <c r="H1875" i="22"/>
  <c r="H1379" i="22"/>
  <c r="I1047" i="22"/>
  <c r="E1046" i="22"/>
  <c r="E884" i="22"/>
  <c r="H885" i="22"/>
  <c r="H1461" i="22"/>
  <c r="I469" i="22"/>
  <c r="E468" i="22"/>
  <c r="H306" i="22"/>
  <c r="E305" i="22"/>
  <c r="H1295" i="22"/>
  <c r="E1294" i="22"/>
  <c r="I799" i="22"/>
  <c r="E798" i="22"/>
  <c r="E634" i="22"/>
  <c r="H635" i="22"/>
  <c r="H1790" i="22"/>
  <c r="E1789" i="22"/>
  <c r="H719" i="22"/>
  <c r="E718" i="22"/>
  <c r="H1380" i="22" l="1"/>
  <c r="H1214" i="22"/>
  <c r="E1213" i="22"/>
  <c r="H224" i="22"/>
  <c r="E223" i="22"/>
  <c r="I1378" i="22"/>
  <c r="E1377" i="22"/>
  <c r="E60" i="22"/>
  <c r="H61" i="22"/>
  <c r="H967" i="22"/>
  <c r="H1791" i="22"/>
  <c r="E1790" i="22"/>
  <c r="I800" i="22"/>
  <c r="E799" i="22"/>
  <c r="H307" i="22"/>
  <c r="E306" i="22"/>
  <c r="H1462" i="22"/>
  <c r="I1048" i="22"/>
  <c r="E1047" i="22"/>
  <c r="H142" i="22"/>
  <c r="F59" i="22"/>
  <c r="G59" i="22" s="1"/>
  <c r="H1051" i="22"/>
  <c r="I1708" i="22"/>
  <c r="E1707" i="22"/>
  <c r="I140" i="22"/>
  <c r="E139" i="22"/>
  <c r="H720" i="22"/>
  <c r="E719" i="22"/>
  <c r="H636" i="22"/>
  <c r="E635" i="22"/>
  <c r="I470" i="22"/>
  <c r="E469" i="22"/>
  <c r="I1460" i="22"/>
  <c r="E1459" i="22"/>
  <c r="H1957" i="22"/>
  <c r="H1132" i="22"/>
  <c r="E1131" i="22"/>
  <c r="I1872" i="22"/>
  <c r="E1871" i="22"/>
  <c r="H802" i="22"/>
  <c r="I553" i="22"/>
  <c r="E552" i="22"/>
  <c r="I965" i="22"/>
  <c r="E964" i="22"/>
  <c r="H1296" i="22"/>
  <c r="E1295" i="22"/>
  <c r="H886" i="22"/>
  <c r="E885" i="22"/>
  <c r="H1876" i="22"/>
  <c r="H1710" i="22"/>
  <c r="H1626" i="22"/>
  <c r="E1625" i="22"/>
  <c r="H1545" i="22"/>
  <c r="E1544" i="22"/>
  <c r="H555" i="22"/>
  <c r="E388" i="22"/>
  <c r="H389" i="22"/>
  <c r="I1955" i="22"/>
  <c r="E1954" i="22"/>
  <c r="H473" i="22"/>
  <c r="H1546" i="22" l="1"/>
  <c r="E1545" i="22"/>
  <c r="I1956" i="22"/>
  <c r="E1955" i="22"/>
  <c r="H1627" i="22"/>
  <c r="E1626" i="22"/>
  <c r="H1711" i="22"/>
  <c r="H887" i="22"/>
  <c r="E886" i="22"/>
  <c r="I554" i="22"/>
  <c r="E553" i="22"/>
  <c r="H637" i="22"/>
  <c r="E636" i="22"/>
  <c r="I141" i="22"/>
  <c r="E140" i="22"/>
  <c r="H1052" i="22"/>
  <c r="H143" i="22"/>
  <c r="H308" i="22"/>
  <c r="E307" i="22"/>
  <c r="H1792" i="22"/>
  <c r="E1791" i="22"/>
  <c r="E61" i="22"/>
  <c r="H62" i="22"/>
  <c r="H390" i="22"/>
  <c r="E389" i="22"/>
  <c r="H556" i="22"/>
  <c r="I1873" i="22"/>
  <c r="E1872" i="22"/>
  <c r="H1958" i="22"/>
  <c r="I471" i="22"/>
  <c r="E470" i="22"/>
  <c r="H1463" i="22"/>
  <c r="F60" i="22"/>
  <c r="G60" i="22" s="1"/>
  <c r="E224" i="22"/>
  <c r="H225" i="22"/>
  <c r="H1381" i="22"/>
  <c r="H1877" i="22"/>
  <c r="H1297" i="22"/>
  <c r="E1296" i="22"/>
  <c r="H803" i="22"/>
  <c r="E720" i="22"/>
  <c r="H721" i="22"/>
  <c r="I1709" i="22"/>
  <c r="E1708" i="22"/>
  <c r="I801" i="22"/>
  <c r="E800" i="22"/>
  <c r="H968" i="22"/>
  <c r="H474" i="22"/>
  <c r="I966" i="22"/>
  <c r="E965" i="22"/>
  <c r="H1133" i="22"/>
  <c r="E1132" i="22"/>
  <c r="I1461" i="22"/>
  <c r="E1460" i="22"/>
  <c r="I1049" i="22"/>
  <c r="E1048" i="22"/>
  <c r="I1379" i="22"/>
  <c r="E1378" i="22"/>
  <c r="H1215" i="22"/>
  <c r="E1214" i="22"/>
  <c r="I1380" i="22" l="1"/>
  <c r="E1379" i="22"/>
  <c r="I1050" i="22"/>
  <c r="E1049" i="22"/>
  <c r="I1462" i="22"/>
  <c r="E1461" i="22"/>
  <c r="H1382" i="22"/>
  <c r="H1959" i="22"/>
  <c r="H391" i="22"/>
  <c r="E390" i="22"/>
  <c r="I1710" i="22"/>
  <c r="E1710" i="22" s="1"/>
  <c r="E1709" i="22"/>
  <c r="I967" i="22"/>
  <c r="E966" i="22"/>
  <c r="H475" i="22"/>
  <c r="I802" i="22"/>
  <c r="E801" i="22"/>
  <c r="H722" i="22"/>
  <c r="E721" i="22"/>
  <c r="H1298" i="22"/>
  <c r="E1297" i="22"/>
  <c r="H226" i="22"/>
  <c r="E225" i="22"/>
  <c r="H1793" i="22"/>
  <c r="E1792" i="22"/>
  <c r="H144" i="22"/>
  <c r="I142" i="22"/>
  <c r="E141" i="22"/>
  <c r="H888" i="22"/>
  <c r="E887" i="22"/>
  <c r="H1628" i="22"/>
  <c r="E1627" i="22"/>
  <c r="E1546" i="22"/>
  <c r="H1547" i="22"/>
  <c r="H1216" i="22"/>
  <c r="E1215" i="22"/>
  <c r="H804" i="22"/>
  <c r="H557" i="22"/>
  <c r="E62" i="22"/>
  <c r="H63" i="22"/>
  <c r="H1134" i="22"/>
  <c r="E1133" i="22"/>
  <c r="H969" i="22"/>
  <c r="H1878" i="22"/>
  <c r="H1464" i="22"/>
  <c r="I472" i="22"/>
  <c r="E471" i="22"/>
  <c r="I1874" i="22"/>
  <c r="E1873" i="22"/>
  <c r="F61" i="22"/>
  <c r="G61" i="22" s="1"/>
  <c r="H8" i="22" s="1"/>
  <c r="H309" i="22"/>
  <c r="E308" i="22"/>
  <c r="H1053" i="22"/>
  <c r="H638" i="22"/>
  <c r="E637" i="22"/>
  <c r="I555" i="22"/>
  <c r="E554" i="22"/>
  <c r="H1712" i="22"/>
  <c r="E1711" i="22"/>
  <c r="I1957" i="22"/>
  <c r="E1956" i="22"/>
  <c r="H1713" i="22" l="1"/>
  <c r="E1712" i="22"/>
  <c r="E638" i="22"/>
  <c r="H639" i="22"/>
  <c r="H310" i="22"/>
  <c r="E309" i="22"/>
  <c r="I473" i="22"/>
  <c r="E472" i="22"/>
  <c r="H1135" i="22"/>
  <c r="E1134" i="22"/>
  <c r="H558" i="22"/>
  <c r="E1216" i="22"/>
  <c r="H1217" i="22"/>
  <c r="E1628" i="22"/>
  <c r="H1629" i="22"/>
  <c r="H227" i="22"/>
  <c r="E226" i="22"/>
  <c r="H723" i="22"/>
  <c r="E722" i="22"/>
  <c r="H476" i="22"/>
  <c r="H1960" i="22"/>
  <c r="I1051" i="22"/>
  <c r="E1050" i="22"/>
  <c r="E63" i="22"/>
  <c r="H64" i="22"/>
  <c r="H805" i="22"/>
  <c r="H1548" i="22"/>
  <c r="E1547" i="22"/>
  <c r="I143" i="22"/>
  <c r="E142" i="22"/>
  <c r="H1794" i="22"/>
  <c r="E1793" i="22"/>
  <c r="H1054" i="22"/>
  <c r="I1958" i="22"/>
  <c r="E1957" i="22"/>
  <c r="I556" i="22"/>
  <c r="E555" i="22"/>
  <c r="I1875" i="22"/>
  <c r="E1874" i="22"/>
  <c r="H1465" i="22"/>
  <c r="F62" i="22"/>
  <c r="G62" i="22" s="1"/>
  <c r="E888" i="22"/>
  <c r="H889" i="22"/>
  <c r="H1299" i="22"/>
  <c r="E1298" i="22"/>
  <c r="I803" i="22"/>
  <c r="E802" i="22"/>
  <c r="I968" i="22"/>
  <c r="E967" i="22"/>
  <c r="H392" i="22"/>
  <c r="E391" i="22"/>
  <c r="H1383" i="22"/>
  <c r="I1463" i="22"/>
  <c r="E1462" i="22"/>
  <c r="I1381" i="22"/>
  <c r="E1380" i="22"/>
  <c r="H1879" i="22"/>
  <c r="H970" i="22"/>
  <c r="H145" i="22"/>
  <c r="H1549" i="22" l="1"/>
  <c r="E1548" i="22"/>
  <c r="F63" i="22"/>
  <c r="G63" i="22" s="1"/>
  <c r="I1052" i="22"/>
  <c r="E1051" i="22"/>
  <c r="H477" i="22"/>
  <c r="H228" i="22"/>
  <c r="E227" i="22"/>
  <c r="H559" i="22"/>
  <c r="H311" i="22"/>
  <c r="E310" i="22"/>
  <c r="H1714" i="22"/>
  <c r="E1713" i="22"/>
  <c r="H146" i="22"/>
  <c r="H1880" i="22"/>
  <c r="I1382" i="22"/>
  <c r="E1381" i="22"/>
  <c r="H1384" i="22"/>
  <c r="I804" i="22"/>
  <c r="E803" i="22"/>
  <c r="H890" i="22"/>
  <c r="E889" i="22"/>
  <c r="H1466" i="22"/>
  <c r="I557" i="22"/>
  <c r="E556" i="22"/>
  <c r="H1055" i="22"/>
  <c r="I144" i="22"/>
  <c r="E143" i="22"/>
  <c r="H1218" i="22"/>
  <c r="E1217" i="22"/>
  <c r="H640" i="22"/>
  <c r="E639" i="22"/>
  <c r="H806" i="22"/>
  <c r="H724" i="22"/>
  <c r="E723" i="22"/>
  <c r="I474" i="22"/>
  <c r="E473" i="22"/>
  <c r="H971" i="22"/>
  <c r="I1464" i="22"/>
  <c r="E1463" i="22"/>
  <c r="H393" i="22"/>
  <c r="E392" i="22"/>
  <c r="I969" i="22"/>
  <c r="E968" i="22"/>
  <c r="H1300" i="22"/>
  <c r="E1299" i="22"/>
  <c r="I1876" i="22"/>
  <c r="E1875" i="22"/>
  <c r="I1959" i="22"/>
  <c r="E1958" i="22"/>
  <c r="H1795" i="22"/>
  <c r="E1794" i="22"/>
  <c r="H65" i="22"/>
  <c r="E64" i="22"/>
  <c r="H1961" i="22"/>
  <c r="H1630" i="22"/>
  <c r="E1629" i="22"/>
  <c r="H1136" i="22"/>
  <c r="E1135" i="22"/>
  <c r="H1631" i="22" l="1"/>
  <c r="E1630" i="22"/>
  <c r="H1137" i="22"/>
  <c r="E1136" i="22"/>
  <c r="H66" i="22"/>
  <c r="E65" i="22"/>
  <c r="H1962" i="22"/>
  <c r="I1960" i="22"/>
  <c r="E1959" i="22"/>
  <c r="H1301" i="22"/>
  <c r="E1300" i="22"/>
  <c r="H394" i="22"/>
  <c r="E393" i="22"/>
  <c r="H1715" i="22"/>
  <c r="E1714" i="22"/>
  <c r="E228" i="22"/>
  <c r="H229" i="22"/>
  <c r="H1056" i="22"/>
  <c r="H1467" i="22"/>
  <c r="I805" i="22"/>
  <c r="E804" i="22"/>
  <c r="I1383" i="22"/>
  <c r="E1382" i="22"/>
  <c r="H147" i="22"/>
  <c r="H560" i="22"/>
  <c r="I1053" i="22"/>
  <c r="E1052" i="22"/>
  <c r="F64" i="22"/>
  <c r="G64" i="22" s="1"/>
  <c r="H1796" i="22"/>
  <c r="E1795" i="22"/>
  <c r="I1877" i="22"/>
  <c r="E1876" i="22"/>
  <c r="I970" i="22"/>
  <c r="E969" i="22"/>
  <c r="I1465" i="22"/>
  <c r="E1464" i="22"/>
  <c r="I475" i="22"/>
  <c r="E474" i="22"/>
  <c r="H725" i="22"/>
  <c r="E724" i="22"/>
  <c r="E311" i="22"/>
  <c r="H312" i="22"/>
  <c r="H478" i="22"/>
  <c r="H1550" i="22"/>
  <c r="E1549" i="22"/>
  <c r="H972" i="22"/>
  <c r="H807" i="22"/>
  <c r="H641" i="22"/>
  <c r="E640" i="22"/>
  <c r="H1219" i="22"/>
  <c r="E1218" i="22"/>
  <c r="I145" i="22"/>
  <c r="E144" i="22"/>
  <c r="I558" i="22"/>
  <c r="E557" i="22"/>
  <c r="H891" i="22"/>
  <c r="E890" i="22"/>
  <c r="H1385" i="22"/>
  <c r="H1881" i="22"/>
  <c r="H1882" i="22" l="1"/>
  <c r="H892" i="22"/>
  <c r="E891" i="22"/>
  <c r="I146" i="22"/>
  <c r="E145" i="22"/>
  <c r="H642" i="22"/>
  <c r="E641" i="22"/>
  <c r="H479" i="22"/>
  <c r="H726" i="22"/>
  <c r="E725" i="22"/>
  <c r="H561" i="22"/>
  <c r="H1138" i="22"/>
  <c r="E1137" i="22"/>
  <c r="H1551" i="22"/>
  <c r="E1550" i="22"/>
  <c r="I1466" i="22"/>
  <c r="E1465" i="22"/>
  <c r="I1878" i="22"/>
  <c r="E1877" i="22"/>
  <c r="I1384" i="22"/>
  <c r="E1383" i="22"/>
  <c r="H1468" i="22"/>
  <c r="H1302" i="22"/>
  <c r="E1301" i="22"/>
  <c r="H1963" i="22"/>
  <c r="F65" i="22"/>
  <c r="G65" i="22" s="1"/>
  <c r="H1386" i="22"/>
  <c r="I559" i="22"/>
  <c r="E558" i="22"/>
  <c r="H1220" i="22"/>
  <c r="E1219" i="22"/>
  <c r="H313" i="22"/>
  <c r="E312" i="22"/>
  <c r="I476" i="22"/>
  <c r="E475" i="22"/>
  <c r="I1054" i="22"/>
  <c r="E1053" i="22"/>
  <c r="H1716" i="22"/>
  <c r="E1715" i="22"/>
  <c r="E66" i="22"/>
  <c r="H67" i="22"/>
  <c r="H1632" i="22"/>
  <c r="E1631" i="22"/>
  <c r="H808" i="22"/>
  <c r="H973" i="22"/>
  <c r="I971" i="22"/>
  <c r="E970" i="22"/>
  <c r="H1797" i="22"/>
  <c r="E1796" i="22"/>
  <c r="H148" i="22"/>
  <c r="I806" i="22"/>
  <c r="E805" i="22"/>
  <c r="H1057" i="22"/>
  <c r="H230" i="22"/>
  <c r="E229" i="22"/>
  <c r="H395" i="22"/>
  <c r="E394" i="22"/>
  <c r="I1961" i="22"/>
  <c r="E1960" i="22"/>
  <c r="F66" i="22" l="1"/>
  <c r="G66" i="22" s="1"/>
  <c r="H1717" i="22"/>
  <c r="E1716" i="22"/>
  <c r="H1469" i="22"/>
  <c r="H643" i="22"/>
  <c r="E642" i="22"/>
  <c r="H893" i="22"/>
  <c r="E892" i="22"/>
  <c r="I1962" i="22"/>
  <c r="E1961" i="22"/>
  <c r="H231" i="22"/>
  <c r="E230" i="22"/>
  <c r="I807" i="22"/>
  <c r="E806" i="22"/>
  <c r="H1798" i="22"/>
  <c r="E1797" i="22"/>
  <c r="H809" i="22"/>
  <c r="H314" i="22"/>
  <c r="E313" i="22"/>
  <c r="I560" i="22"/>
  <c r="E559" i="22"/>
  <c r="H1303" i="22"/>
  <c r="E1302" i="22"/>
  <c r="I1879" i="22"/>
  <c r="E1878" i="22"/>
  <c r="H1139" i="22"/>
  <c r="E1138" i="22"/>
  <c r="H480" i="22"/>
  <c r="H1883" i="22"/>
  <c r="E1632" i="22"/>
  <c r="H1633" i="22"/>
  <c r="I1385" i="22"/>
  <c r="E1384" i="22"/>
  <c r="H1552" i="22"/>
  <c r="E1551" i="22"/>
  <c r="I147" i="22"/>
  <c r="E146" i="22"/>
  <c r="H396" i="22"/>
  <c r="E395" i="22"/>
  <c r="H1058" i="22"/>
  <c r="H149" i="22"/>
  <c r="I972" i="22"/>
  <c r="E971" i="22"/>
  <c r="H974" i="22"/>
  <c r="E67" i="22"/>
  <c r="H68" i="22"/>
  <c r="I1055" i="22"/>
  <c r="E1054" i="22"/>
  <c r="I477" i="22"/>
  <c r="E476" i="22"/>
  <c r="E1220" i="22"/>
  <c r="H1221" i="22"/>
  <c r="H1387" i="22"/>
  <c r="H1964" i="22"/>
  <c r="I1467" i="22"/>
  <c r="E1466" i="22"/>
  <c r="H562" i="22"/>
  <c r="H727" i="22"/>
  <c r="E726" i="22"/>
  <c r="H1965" i="22" l="1"/>
  <c r="H1222" i="22"/>
  <c r="E1221" i="22"/>
  <c r="F67" i="22"/>
  <c r="G67" i="22" s="1"/>
  <c r="I148" i="22"/>
  <c r="E147" i="22"/>
  <c r="I1386" i="22"/>
  <c r="E1385" i="22"/>
  <c r="H1884" i="22"/>
  <c r="I561" i="22"/>
  <c r="E560" i="22"/>
  <c r="H810" i="22"/>
  <c r="H894" i="22"/>
  <c r="E893" i="22"/>
  <c r="E1303" i="22"/>
  <c r="H1304" i="22"/>
  <c r="I808" i="22"/>
  <c r="E807" i="22"/>
  <c r="I1963" i="22"/>
  <c r="E1962" i="22"/>
  <c r="H1470" i="22"/>
  <c r="H1718" i="22"/>
  <c r="E1717" i="22"/>
  <c r="I1056" i="22"/>
  <c r="E1055" i="22"/>
  <c r="I1880" i="22"/>
  <c r="E1879" i="22"/>
  <c r="H315" i="22"/>
  <c r="E314" i="22"/>
  <c r="H644" i="22"/>
  <c r="E643" i="22"/>
  <c r="H563" i="22"/>
  <c r="I1468" i="22"/>
  <c r="E1467" i="22"/>
  <c r="I973" i="22"/>
  <c r="E972" i="22"/>
  <c r="H1059" i="22"/>
  <c r="H1553" i="22"/>
  <c r="E1552" i="22"/>
  <c r="H728" i="22"/>
  <c r="E727" i="22"/>
  <c r="H1388" i="22"/>
  <c r="I478" i="22"/>
  <c r="E477" i="22"/>
  <c r="H69" i="22"/>
  <c r="E68" i="22"/>
  <c r="H975" i="22"/>
  <c r="H150" i="22"/>
  <c r="H397" i="22"/>
  <c r="E396" i="22"/>
  <c r="H1634" i="22"/>
  <c r="E1633" i="22"/>
  <c r="H481" i="22"/>
  <c r="H1140" i="22"/>
  <c r="E1139" i="22"/>
  <c r="H1799" i="22"/>
  <c r="E1798" i="22"/>
  <c r="H232" i="22"/>
  <c r="E231" i="22"/>
  <c r="H233" i="22" l="1"/>
  <c r="E232" i="22"/>
  <c r="H1060" i="22"/>
  <c r="H645" i="22"/>
  <c r="E644" i="22"/>
  <c r="H895" i="22"/>
  <c r="E894" i="22"/>
  <c r="H1885" i="22"/>
  <c r="I1387" i="22"/>
  <c r="E1386" i="22"/>
  <c r="H1966" i="22"/>
  <c r="H1800" i="22"/>
  <c r="E1799" i="22"/>
  <c r="H151" i="22"/>
  <c r="H70" i="22"/>
  <c r="E69" i="22"/>
  <c r="H1389" i="22"/>
  <c r="H1554" i="22"/>
  <c r="E1553" i="22"/>
  <c r="I974" i="22"/>
  <c r="E973" i="22"/>
  <c r="H316" i="22"/>
  <c r="E315" i="22"/>
  <c r="H1471" i="22"/>
  <c r="I1964" i="22"/>
  <c r="E1963" i="22"/>
  <c r="H1223" i="22"/>
  <c r="E1222" i="22"/>
  <c r="H1141" i="22"/>
  <c r="E1140" i="22"/>
  <c r="H1635" i="22"/>
  <c r="E1634" i="22"/>
  <c r="H564" i="22"/>
  <c r="H1719" i="22"/>
  <c r="E1718" i="22"/>
  <c r="H811" i="22"/>
  <c r="I562" i="22"/>
  <c r="E561" i="22"/>
  <c r="I149" i="22"/>
  <c r="E148" i="22"/>
  <c r="H398" i="22"/>
  <c r="E397" i="22"/>
  <c r="H976" i="22"/>
  <c r="I479" i="22"/>
  <c r="E478" i="22"/>
  <c r="I809" i="22"/>
  <c r="E808" i="22"/>
  <c r="H1305" i="22"/>
  <c r="E1304" i="22"/>
  <c r="H482" i="22"/>
  <c r="F68" i="22"/>
  <c r="G68" i="22" s="1"/>
  <c r="H729" i="22"/>
  <c r="E728" i="22"/>
  <c r="I1469" i="22"/>
  <c r="E1468" i="22"/>
  <c r="I1881" i="22"/>
  <c r="E1880" i="22"/>
  <c r="I1057" i="22"/>
  <c r="E1056" i="22"/>
  <c r="I1882" i="22" l="1"/>
  <c r="E1881" i="22"/>
  <c r="I563" i="22"/>
  <c r="E562" i="22"/>
  <c r="H1636" i="22"/>
  <c r="E1635" i="22"/>
  <c r="E70" i="22"/>
  <c r="H71" i="22"/>
  <c r="I1058" i="22"/>
  <c r="E1057" i="22"/>
  <c r="H1306" i="22"/>
  <c r="E1305" i="22"/>
  <c r="H977" i="22"/>
  <c r="I150" i="22"/>
  <c r="E149" i="22"/>
  <c r="H565" i="22"/>
  <c r="I1965" i="22"/>
  <c r="E1964" i="22"/>
  <c r="I975" i="22"/>
  <c r="E974" i="22"/>
  <c r="H1967" i="22"/>
  <c r="H1886" i="22"/>
  <c r="H646" i="22"/>
  <c r="E645" i="22"/>
  <c r="I1470" i="22"/>
  <c r="E1469" i="22"/>
  <c r="H730" i="22"/>
  <c r="E729" i="22"/>
  <c r="H483" i="22"/>
  <c r="H812" i="22"/>
  <c r="E811" i="22"/>
  <c r="H1142" i="22"/>
  <c r="E1141" i="22"/>
  <c r="H317" i="22"/>
  <c r="E316" i="22"/>
  <c r="H1390" i="22"/>
  <c r="H152" i="22"/>
  <c r="H234" i="22"/>
  <c r="E233" i="22"/>
  <c r="I810" i="22"/>
  <c r="E810" i="22" s="1"/>
  <c r="E809" i="22"/>
  <c r="I480" i="22"/>
  <c r="E479" i="22"/>
  <c r="H399" i="22"/>
  <c r="E398" i="22"/>
  <c r="H1720" i="22"/>
  <c r="E1719" i="22"/>
  <c r="H1224" i="22"/>
  <c r="E1223" i="22"/>
  <c r="H1472" i="22"/>
  <c r="H1555" i="22"/>
  <c r="E1554" i="22"/>
  <c r="F69" i="22"/>
  <c r="G69" i="22" s="1"/>
  <c r="E1800" i="22"/>
  <c r="H1801" i="22"/>
  <c r="I1388" i="22"/>
  <c r="E1387" i="22"/>
  <c r="H896" i="22"/>
  <c r="E895" i="22"/>
  <c r="H1061" i="22"/>
  <c r="H897" i="22" l="1"/>
  <c r="E896" i="22"/>
  <c r="H1802" i="22"/>
  <c r="E1801" i="22"/>
  <c r="H400" i="22"/>
  <c r="E399" i="22"/>
  <c r="H1391" i="22"/>
  <c r="H318" i="22"/>
  <c r="E317" i="22"/>
  <c r="H1887" i="22"/>
  <c r="I976" i="22"/>
  <c r="E975" i="22"/>
  <c r="I151" i="22"/>
  <c r="E150" i="22"/>
  <c r="H1307" i="22"/>
  <c r="E1306" i="22"/>
  <c r="F70" i="22"/>
  <c r="G70" i="22" s="1"/>
  <c r="H1637" i="22"/>
  <c r="E1636" i="22"/>
  <c r="H1721" i="22"/>
  <c r="E1720" i="22"/>
  <c r="H731" i="22"/>
  <c r="E730" i="22"/>
  <c r="H566" i="22"/>
  <c r="H1556" i="22"/>
  <c r="E1555" i="22"/>
  <c r="H1225" i="22"/>
  <c r="E1224" i="22"/>
  <c r="I481" i="22"/>
  <c r="E480" i="22"/>
  <c r="H235" i="22"/>
  <c r="E234" i="22"/>
  <c r="H813" i="22"/>
  <c r="E812" i="22"/>
  <c r="H484" i="22"/>
  <c r="E646" i="22"/>
  <c r="H647" i="22"/>
  <c r="H1968" i="22"/>
  <c r="H978" i="22"/>
  <c r="I1059" i="22"/>
  <c r="E1058" i="22"/>
  <c r="I564" i="22"/>
  <c r="E563" i="22"/>
  <c r="I1883" i="22"/>
  <c r="E1882" i="22"/>
  <c r="H1062" i="22"/>
  <c r="I1389" i="22"/>
  <c r="E1388" i="22"/>
  <c r="H1473" i="22"/>
  <c r="H153" i="22"/>
  <c r="E1142" i="22"/>
  <c r="H1143" i="22"/>
  <c r="I1471" i="22"/>
  <c r="E1470" i="22"/>
  <c r="I1966" i="22"/>
  <c r="E1965" i="22"/>
  <c r="E71" i="22"/>
  <c r="H72" i="22"/>
  <c r="I1967" i="22" l="1"/>
  <c r="E1966" i="22"/>
  <c r="H1144" i="22"/>
  <c r="E1143" i="22"/>
  <c r="H154" i="22"/>
  <c r="H1474" i="22"/>
  <c r="H1063" i="22"/>
  <c r="H236" i="22"/>
  <c r="E235" i="22"/>
  <c r="H1226" i="22"/>
  <c r="E1225" i="22"/>
  <c r="H567" i="22"/>
  <c r="H1722" i="22"/>
  <c r="E1721" i="22"/>
  <c r="H319" i="22"/>
  <c r="E318" i="22"/>
  <c r="H1803" i="22"/>
  <c r="E1802" i="22"/>
  <c r="F71" i="22"/>
  <c r="G71" i="22" s="1"/>
  <c r="I565" i="22"/>
  <c r="E564" i="22"/>
  <c r="I1060" i="22"/>
  <c r="E1059" i="22"/>
  <c r="H814" i="22"/>
  <c r="E813" i="22"/>
  <c r="H1638" i="22"/>
  <c r="E1637" i="22"/>
  <c r="I152" i="22"/>
  <c r="E151" i="22"/>
  <c r="H1888" i="22"/>
  <c r="E400" i="22"/>
  <c r="H401" i="22"/>
  <c r="I1390" i="22"/>
  <c r="E1389" i="22"/>
  <c r="H1969" i="22"/>
  <c r="I482" i="22"/>
  <c r="E481" i="22"/>
  <c r="H1557" i="22"/>
  <c r="E1556" i="22"/>
  <c r="H1392" i="22"/>
  <c r="H73" i="22"/>
  <c r="E72" i="22"/>
  <c r="I1472" i="22"/>
  <c r="E1471" i="22"/>
  <c r="I1884" i="22"/>
  <c r="E1883" i="22"/>
  <c r="H979" i="22"/>
  <c r="H648" i="22"/>
  <c r="E647" i="22"/>
  <c r="H485" i="22"/>
  <c r="H732" i="22"/>
  <c r="E731" i="22"/>
  <c r="E1307" i="22"/>
  <c r="H1308" i="22"/>
  <c r="I977" i="22"/>
  <c r="E976" i="22"/>
  <c r="H898" i="22"/>
  <c r="E897" i="22"/>
  <c r="I1473" i="22" l="1"/>
  <c r="E1472" i="22"/>
  <c r="H1393" i="22"/>
  <c r="H1639" i="22"/>
  <c r="E1638" i="22"/>
  <c r="E814" i="22"/>
  <c r="H815" i="22"/>
  <c r="H1723" i="22"/>
  <c r="E1722" i="22"/>
  <c r="H237" i="22"/>
  <c r="E236" i="22"/>
  <c r="H1475" i="22"/>
  <c r="H1145" i="22"/>
  <c r="E1144" i="22"/>
  <c r="H899" i="22"/>
  <c r="E898" i="22"/>
  <c r="H649" i="22"/>
  <c r="E648" i="22"/>
  <c r="H1558" i="22"/>
  <c r="E1557" i="22"/>
  <c r="H1889" i="22"/>
  <c r="I566" i="22"/>
  <c r="E565" i="22"/>
  <c r="H320" i="22"/>
  <c r="E319" i="22"/>
  <c r="H155" i="22"/>
  <c r="I978" i="22"/>
  <c r="E977" i="22"/>
  <c r="E732" i="22"/>
  <c r="H733" i="22"/>
  <c r="I1885" i="22"/>
  <c r="E1884" i="22"/>
  <c r="F72" i="22"/>
  <c r="G72" i="22" s="1"/>
  <c r="H1970" i="22"/>
  <c r="I1391" i="22"/>
  <c r="E1390" i="22"/>
  <c r="H402" i="22"/>
  <c r="E401" i="22"/>
  <c r="H1804" i="22"/>
  <c r="E1803" i="22"/>
  <c r="H1227" i="22"/>
  <c r="E1226" i="22"/>
  <c r="H1064" i="22"/>
  <c r="I1968" i="22"/>
  <c r="E1967" i="22"/>
  <c r="H1309" i="22"/>
  <c r="E1308" i="22"/>
  <c r="H486" i="22"/>
  <c r="H980" i="22"/>
  <c r="H74" i="22"/>
  <c r="E73" i="22"/>
  <c r="I483" i="22"/>
  <c r="E482" i="22"/>
  <c r="I153" i="22"/>
  <c r="E152" i="22"/>
  <c r="I1061" i="22"/>
  <c r="E1060" i="22"/>
  <c r="H568" i="22"/>
  <c r="I1062" i="22" l="1"/>
  <c r="E1061" i="22"/>
  <c r="H487" i="22"/>
  <c r="I1969" i="22"/>
  <c r="E1968" i="22"/>
  <c r="H156" i="22"/>
  <c r="H1228" i="22"/>
  <c r="E1227" i="22"/>
  <c r="H403" i="22"/>
  <c r="E402" i="22"/>
  <c r="H1971" i="22"/>
  <c r="H1890" i="22"/>
  <c r="E1558" i="22"/>
  <c r="H1559" i="22"/>
  <c r="H1146" i="22"/>
  <c r="E1145" i="22"/>
  <c r="E1723" i="22"/>
  <c r="H1724" i="22"/>
  <c r="H816" i="22"/>
  <c r="E815" i="22"/>
  <c r="H1640" i="22"/>
  <c r="E1639" i="22"/>
  <c r="I154" i="22"/>
  <c r="E153" i="22"/>
  <c r="F73" i="22"/>
  <c r="G73" i="22" s="1"/>
  <c r="H981" i="22"/>
  <c r="H1310" i="22"/>
  <c r="E1309" i="22"/>
  <c r="H1065" i="22"/>
  <c r="E1804" i="22"/>
  <c r="H1805" i="22"/>
  <c r="I1886" i="22"/>
  <c r="E1885" i="22"/>
  <c r="I979" i="22"/>
  <c r="E978" i="22"/>
  <c r="H321" i="22"/>
  <c r="E320" i="22"/>
  <c r="I567" i="22"/>
  <c r="E566" i="22"/>
  <c r="H650" i="22"/>
  <c r="E649" i="22"/>
  <c r="H238" i="22"/>
  <c r="E237" i="22"/>
  <c r="I1474" i="22"/>
  <c r="E1473" i="22"/>
  <c r="H569" i="22"/>
  <c r="I484" i="22"/>
  <c r="E483" i="22"/>
  <c r="E74" i="22"/>
  <c r="H75" i="22"/>
  <c r="I1392" i="22"/>
  <c r="E1391" i="22"/>
  <c r="H734" i="22"/>
  <c r="E733" i="22"/>
  <c r="H900" i="22"/>
  <c r="E899" i="22"/>
  <c r="H1476" i="22"/>
  <c r="H1394" i="22"/>
  <c r="H570" i="22" l="1"/>
  <c r="H322" i="22"/>
  <c r="E321" i="22"/>
  <c r="I1063" i="22"/>
  <c r="E1062" i="22"/>
  <c r="H1395" i="22"/>
  <c r="E75" i="22"/>
  <c r="H76" i="22"/>
  <c r="H1066" i="22"/>
  <c r="I155" i="22"/>
  <c r="E154" i="22"/>
  <c r="H1641" i="22"/>
  <c r="E1640" i="22"/>
  <c r="H1725" i="22"/>
  <c r="E1724" i="22"/>
  <c r="E1146" i="22"/>
  <c r="H1147" i="22"/>
  <c r="H1560" i="22"/>
  <c r="E1559" i="22"/>
  <c r="H1229" i="22"/>
  <c r="E1228" i="22"/>
  <c r="E900" i="22"/>
  <c r="H901" i="22"/>
  <c r="E650" i="22"/>
  <c r="H651" i="22"/>
  <c r="H735" i="22"/>
  <c r="E734" i="22"/>
  <c r="I1393" i="22"/>
  <c r="E1392" i="22"/>
  <c r="F74" i="22"/>
  <c r="G74" i="22" s="1"/>
  <c r="I980" i="22"/>
  <c r="E979" i="22"/>
  <c r="H1806" i="22"/>
  <c r="E1805" i="22"/>
  <c r="H982" i="22"/>
  <c r="H1972" i="22"/>
  <c r="I1475" i="22"/>
  <c r="E1474" i="22"/>
  <c r="H817" i="22"/>
  <c r="E816" i="22"/>
  <c r="H157" i="22"/>
  <c r="I1970" i="22"/>
  <c r="E1969" i="22"/>
  <c r="H1477" i="22"/>
  <c r="I485" i="22"/>
  <c r="E484" i="22"/>
  <c r="H239" i="22"/>
  <c r="E238" i="22"/>
  <c r="I568" i="22"/>
  <c r="E567" i="22"/>
  <c r="I1887" i="22"/>
  <c r="E1886" i="22"/>
  <c r="H1311" i="22"/>
  <c r="E1310" i="22"/>
  <c r="H1891" i="22"/>
  <c r="H404" i="22"/>
  <c r="E403" i="22"/>
  <c r="H488" i="22"/>
  <c r="I569" i="22" l="1"/>
  <c r="E568" i="22"/>
  <c r="H818" i="22"/>
  <c r="E817" i="22"/>
  <c r="H1973" i="22"/>
  <c r="H1807" i="22"/>
  <c r="E1806" i="22"/>
  <c r="H652" i="22"/>
  <c r="E651" i="22"/>
  <c r="H77" i="22"/>
  <c r="E76" i="22"/>
  <c r="I1064" i="22"/>
  <c r="E1063" i="22"/>
  <c r="H983" i="22"/>
  <c r="H1148" i="22"/>
  <c r="E1147" i="22"/>
  <c r="H571" i="22"/>
  <c r="H489" i="22"/>
  <c r="E404" i="22"/>
  <c r="H405" i="22"/>
  <c r="H1312" i="22"/>
  <c r="E1311" i="22"/>
  <c r="I1888" i="22"/>
  <c r="E1887" i="22"/>
  <c r="I486" i="22"/>
  <c r="E485" i="22"/>
  <c r="H1478" i="22"/>
  <c r="H158" i="22"/>
  <c r="H736" i="22"/>
  <c r="E735" i="22"/>
  <c r="H1561" i="22"/>
  <c r="E1560" i="22"/>
  <c r="H1726" i="22"/>
  <c r="E1725" i="22"/>
  <c r="I156" i="22"/>
  <c r="E155" i="22"/>
  <c r="H1067" i="22"/>
  <c r="F75" i="22"/>
  <c r="G75" i="22" s="1"/>
  <c r="H1230" i="22"/>
  <c r="E1229" i="22"/>
  <c r="H1396" i="22"/>
  <c r="H1892" i="22"/>
  <c r="H240" i="22"/>
  <c r="E239" i="22"/>
  <c r="I1971" i="22"/>
  <c r="E1970" i="22"/>
  <c r="I1476" i="22"/>
  <c r="E1475" i="22"/>
  <c r="I981" i="22"/>
  <c r="E980" i="22"/>
  <c r="I1394" i="22"/>
  <c r="E1393" i="22"/>
  <c r="H902" i="22"/>
  <c r="E901" i="22"/>
  <c r="H1642" i="22"/>
  <c r="E1641" i="22"/>
  <c r="H323" i="22"/>
  <c r="E322" i="22"/>
  <c r="H1397" i="22" l="1"/>
  <c r="H984" i="22"/>
  <c r="I1065" i="22"/>
  <c r="E1064" i="22"/>
  <c r="H653" i="22"/>
  <c r="E652" i="22"/>
  <c r="I1477" i="22"/>
  <c r="E1476" i="22"/>
  <c r="H406" i="22"/>
  <c r="E405" i="22"/>
  <c r="H78" i="22"/>
  <c r="E77" i="22"/>
  <c r="H1643" i="22"/>
  <c r="E1642" i="22"/>
  <c r="H324" i="22"/>
  <c r="E323" i="22"/>
  <c r="I1395" i="22"/>
  <c r="E1394" i="22"/>
  <c r="I1972" i="22"/>
  <c r="E1971" i="22"/>
  <c r="H1068" i="22"/>
  <c r="H1727" i="22"/>
  <c r="E1726" i="22"/>
  <c r="H159" i="22"/>
  <c r="I487" i="22"/>
  <c r="E486" i="22"/>
  <c r="H1313" i="22"/>
  <c r="E1312" i="22"/>
  <c r="H490" i="22"/>
  <c r="H572" i="22"/>
  <c r="F76" i="22"/>
  <c r="G76" i="22" s="1"/>
  <c r="H1974" i="22"/>
  <c r="I570" i="22"/>
  <c r="E569" i="22"/>
  <c r="H1893" i="22"/>
  <c r="H1231" i="22"/>
  <c r="E1230" i="22"/>
  <c r="H903" i="22"/>
  <c r="E902" i="22"/>
  <c r="I982" i="22"/>
  <c r="E981" i="22"/>
  <c r="H241" i="22"/>
  <c r="E240" i="22"/>
  <c r="I157" i="22"/>
  <c r="E156" i="22"/>
  <c r="H1562" i="22"/>
  <c r="E1561" i="22"/>
  <c r="E736" i="22"/>
  <c r="H737" i="22"/>
  <c r="H1479" i="22"/>
  <c r="I1889" i="22"/>
  <c r="E1888" i="22"/>
  <c r="H1149" i="22"/>
  <c r="E1148" i="22"/>
  <c r="H1808" i="22"/>
  <c r="E1807" i="22"/>
  <c r="E818" i="22"/>
  <c r="H819" i="22"/>
  <c r="H1232" i="22" l="1"/>
  <c r="E1231" i="22"/>
  <c r="H491" i="22"/>
  <c r="I488" i="22"/>
  <c r="E487" i="22"/>
  <c r="E1727" i="22"/>
  <c r="H1728" i="22"/>
  <c r="H820" i="22"/>
  <c r="E819" i="22"/>
  <c r="H1150" i="22"/>
  <c r="E1149" i="22"/>
  <c r="H1894" i="22"/>
  <c r="I571" i="22"/>
  <c r="E570" i="22"/>
  <c r="H573" i="22"/>
  <c r="H1314" i="22"/>
  <c r="E1313" i="22"/>
  <c r="H160" i="22"/>
  <c r="H325" i="22"/>
  <c r="E324" i="22"/>
  <c r="F77" i="22"/>
  <c r="G77" i="22" s="1"/>
  <c r="H1398" i="22"/>
  <c r="H1480" i="22"/>
  <c r="E1562" i="22"/>
  <c r="H1563" i="22"/>
  <c r="H242" i="22"/>
  <c r="E241" i="22"/>
  <c r="H904" i="22"/>
  <c r="E903" i="22"/>
  <c r="H1975" i="22"/>
  <c r="E78" i="22"/>
  <c r="H79" i="22"/>
  <c r="I1066" i="22"/>
  <c r="E1065" i="22"/>
  <c r="H738" i="22"/>
  <c r="E737" i="22"/>
  <c r="I1396" i="22"/>
  <c r="E1395" i="22"/>
  <c r="H1644" i="22"/>
  <c r="E1643" i="22"/>
  <c r="H1809" i="22"/>
  <c r="E1808" i="22"/>
  <c r="I1890" i="22"/>
  <c r="E1889" i="22"/>
  <c r="I158" i="22"/>
  <c r="E157" i="22"/>
  <c r="I983" i="22"/>
  <c r="E982" i="22"/>
  <c r="H1069" i="22"/>
  <c r="I1973" i="22"/>
  <c r="E1972" i="22"/>
  <c r="H407" i="22"/>
  <c r="E406" i="22"/>
  <c r="I1478" i="22"/>
  <c r="E1477" i="22"/>
  <c r="H654" i="22"/>
  <c r="E653" i="22"/>
  <c r="H985" i="22"/>
  <c r="H655" i="22" l="1"/>
  <c r="E654" i="22"/>
  <c r="I159" i="22"/>
  <c r="E158" i="22"/>
  <c r="I1067" i="22"/>
  <c r="E1066" i="22"/>
  <c r="H1564" i="22"/>
  <c r="E1563" i="22"/>
  <c r="H161" i="22"/>
  <c r="H574" i="22"/>
  <c r="H1895" i="22"/>
  <c r="I489" i="22"/>
  <c r="E488" i="22"/>
  <c r="H986" i="22"/>
  <c r="I1479" i="22"/>
  <c r="E1478" i="22"/>
  <c r="H1070" i="22"/>
  <c r="I984" i="22"/>
  <c r="E983" i="22"/>
  <c r="H1810" i="22"/>
  <c r="E1809" i="22"/>
  <c r="H739" i="22"/>
  <c r="E738" i="22"/>
  <c r="H1976" i="22"/>
  <c r="H1399" i="22"/>
  <c r="H326" i="22"/>
  <c r="E325" i="22"/>
  <c r="H1315" i="22"/>
  <c r="E1314" i="22"/>
  <c r="I572" i="22"/>
  <c r="E571" i="22"/>
  <c r="H492" i="22"/>
  <c r="H408" i="22"/>
  <c r="E407" i="22"/>
  <c r="I1974" i="22"/>
  <c r="E1973" i="22"/>
  <c r="I1891" i="22"/>
  <c r="E1890" i="22"/>
  <c r="I1397" i="22"/>
  <c r="E1396" i="22"/>
  <c r="E79" i="22"/>
  <c r="H80" i="22"/>
  <c r="H243" i="22"/>
  <c r="E242" i="22"/>
  <c r="H1481" i="22"/>
  <c r="H821" i="22"/>
  <c r="E820" i="22"/>
  <c r="F78" i="22"/>
  <c r="G78" i="22" s="1"/>
  <c r="E1232" i="22"/>
  <c r="H1233" i="22"/>
  <c r="E1644" i="22"/>
  <c r="H1645" i="22"/>
  <c r="E904" i="22"/>
  <c r="H905" i="22"/>
  <c r="H1151" i="22"/>
  <c r="E1150" i="22"/>
  <c r="H1729" i="22"/>
  <c r="E1728" i="22"/>
  <c r="H81" i="22" l="1"/>
  <c r="E80" i="22"/>
  <c r="I573" i="22"/>
  <c r="E572" i="22"/>
  <c r="H327" i="22"/>
  <c r="E326" i="22"/>
  <c r="H987" i="22"/>
  <c r="H1152" i="22"/>
  <c r="E1151" i="22"/>
  <c r="H1646" i="22"/>
  <c r="E1645" i="22"/>
  <c r="H1234" i="22"/>
  <c r="E1233" i="22"/>
  <c r="H1482" i="22"/>
  <c r="I1975" i="22"/>
  <c r="E1974" i="22"/>
  <c r="H493" i="22"/>
  <c r="H740" i="22"/>
  <c r="E739" i="22"/>
  <c r="H1071" i="22"/>
  <c r="H1896" i="22"/>
  <c r="H162" i="22"/>
  <c r="I160" i="22"/>
  <c r="E159" i="22"/>
  <c r="I1892" i="22"/>
  <c r="E1891" i="22"/>
  <c r="I1068" i="22"/>
  <c r="E1067" i="22"/>
  <c r="H1730" i="22"/>
  <c r="E1729" i="22"/>
  <c r="H906" i="22"/>
  <c r="E905" i="22"/>
  <c r="H244" i="22"/>
  <c r="E243" i="22"/>
  <c r="F79" i="22"/>
  <c r="G79" i="22" s="1"/>
  <c r="I1398" i="22"/>
  <c r="E1397" i="22"/>
  <c r="H409" i="22"/>
  <c r="E408" i="22"/>
  <c r="I985" i="22"/>
  <c r="E984" i="22"/>
  <c r="I490" i="22"/>
  <c r="E489" i="22"/>
  <c r="H575" i="22"/>
  <c r="H1565" i="22"/>
  <c r="E1564" i="22"/>
  <c r="H656" i="22"/>
  <c r="E655" i="22"/>
  <c r="H822" i="22"/>
  <c r="E821" i="22"/>
  <c r="H1316" i="22"/>
  <c r="E1315" i="22"/>
  <c r="H1400" i="22"/>
  <c r="H1977" i="22"/>
  <c r="H1811" i="22"/>
  <c r="E1810" i="22"/>
  <c r="I1480" i="22"/>
  <c r="E1479" i="22"/>
  <c r="H1812" i="22" l="1"/>
  <c r="E1811" i="22"/>
  <c r="E1316" i="22"/>
  <c r="H1317" i="22"/>
  <c r="H907" i="22"/>
  <c r="E906" i="22"/>
  <c r="H163" i="22"/>
  <c r="H741" i="22"/>
  <c r="E740" i="22"/>
  <c r="F80" i="22"/>
  <c r="G80" i="22" s="1"/>
  <c r="H576" i="22"/>
  <c r="I1893" i="22"/>
  <c r="E1892" i="22"/>
  <c r="I1976" i="22"/>
  <c r="E1975" i="22"/>
  <c r="H1153" i="22"/>
  <c r="E1152" i="22"/>
  <c r="H328" i="22"/>
  <c r="E327" i="22"/>
  <c r="H1566" i="22"/>
  <c r="E1565" i="22"/>
  <c r="H410" i="22"/>
  <c r="E409" i="22"/>
  <c r="H245" i="22"/>
  <c r="E244" i="22"/>
  <c r="H1731" i="22"/>
  <c r="E1730" i="22"/>
  <c r="H1897" i="22"/>
  <c r="H1483" i="22"/>
  <c r="H988" i="22"/>
  <c r="H1401" i="22"/>
  <c r="I1069" i="22"/>
  <c r="E1068" i="22"/>
  <c r="I161" i="22"/>
  <c r="E160" i="22"/>
  <c r="H1072" i="22"/>
  <c r="H1235" i="22"/>
  <c r="E1234" i="22"/>
  <c r="H82" i="22"/>
  <c r="E81" i="22"/>
  <c r="I1481" i="22"/>
  <c r="E1480" i="22"/>
  <c r="H1978" i="22"/>
  <c r="H823" i="22"/>
  <c r="E822" i="22"/>
  <c r="H657" i="22"/>
  <c r="E656" i="22"/>
  <c r="I491" i="22"/>
  <c r="E490" i="22"/>
  <c r="I986" i="22"/>
  <c r="E985" i="22"/>
  <c r="I1399" i="22"/>
  <c r="E1398" i="22"/>
  <c r="H494" i="22"/>
  <c r="H1647" i="22"/>
  <c r="E1646" i="22"/>
  <c r="I574" i="22"/>
  <c r="E573" i="22"/>
  <c r="H989" i="22" l="1"/>
  <c r="H1898" i="22"/>
  <c r="H1567" i="22"/>
  <c r="E1566" i="22"/>
  <c r="I575" i="22"/>
  <c r="E574" i="22"/>
  <c r="H495" i="22"/>
  <c r="I1400" i="22"/>
  <c r="E1399" i="22"/>
  <c r="I492" i="22"/>
  <c r="E491" i="22"/>
  <c r="H824" i="22"/>
  <c r="E823" i="22"/>
  <c r="E82" i="22"/>
  <c r="H83" i="22"/>
  <c r="H1073" i="22"/>
  <c r="I1070" i="22"/>
  <c r="E1069" i="22"/>
  <c r="H1402" i="22"/>
  <c r="H1484" i="22"/>
  <c r="H1732" i="22"/>
  <c r="E1731" i="22"/>
  <c r="H742" i="22"/>
  <c r="E741" i="22"/>
  <c r="H1318" i="22"/>
  <c r="E1317" i="22"/>
  <c r="H411" i="22"/>
  <c r="E410" i="22"/>
  <c r="H329" i="22"/>
  <c r="E328" i="22"/>
  <c r="I1977" i="22"/>
  <c r="E1976" i="22"/>
  <c r="H1648" i="22"/>
  <c r="E1647" i="22"/>
  <c r="I987" i="22"/>
  <c r="E986" i="22"/>
  <c r="H658" i="22"/>
  <c r="E657" i="22"/>
  <c r="H1979" i="22"/>
  <c r="I1482" i="22"/>
  <c r="E1481" i="22"/>
  <c r="H1236" i="22"/>
  <c r="E1235" i="22"/>
  <c r="I162" i="22"/>
  <c r="E161" i="22"/>
  <c r="H246" i="22"/>
  <c r="E245" i="22"/>
  <c r="H577" i="22"/>
  <c r="H164" i="22"/>
  <c r="F81" i="22"/>
  <c r="G81" i="22" s="1"/>
  <c r="H1154" i="22"/>
  <c r="E1153" i="22"/>
  <c r="I1894" i="22"/>
  <c r="E1893" i="22"/>
  <c r="H908" i="22"/>
  <c r="E907" i="22"/>
  <c r="H1813" i="22"/>
  <c r="E1812" i="22"/>
  <c r="H330" i="22" l="1"/>
  <c r="E329" i="22"/>
  <c r="H1568" i="22"/>
  <c r="E1567" i="22"/>
  <c r="H990" i="22"/>
  <c r="H909" i="22"/>
  <c r="E908" i="22"/>
  <c r="H247" i="22"/>
  <c r="E246" i="22"/>
  <c r="E1236" i="22"/>
  <c r="H1237" i="22"/>
  <c r="H1980" i="22"/>
  <c r="I988" i="22"/>
  <c r="E987" i="22"/>
  <c r="H1733" i="22"/>
  <c r="E1732" i="22"/>
  <c r="H1403" i="22"/>
  <c r="H1074" i="22"/>
  <c r="H825" i="22"/>
  <c r="E824" i="22"/>
  <c r="I1401" i="22"/>
  <c r="E1400" i="22"/>
  <c r="I576" i="22"/>
  <c r="E575" i="22"/>
  <c r="I1978" i="22"/>
  <c r="E1977" i="22"/>
  <c r="E411" i="22"/>
  <c r="H412" i="22"/>
  <c r="H743" i="22"/>
  <c r="E742" i="22"/>
  <c r="E83" i="22"/>
  <c r="H84" i="22"/>
  <c r="H1899" i="22"/>
  <c r="I1895" i="22"/>
  <c r="E1894" i="22"/>
  <c r="H1155" i="22"/>
  <c r="E1154" i="22"/>
  <c r="H1814" i="22"/>
  <c r="E1813" i="22"/>
  <c r="H165" i="22"/>
  <c r="H578" i="22"/>
  <c r="I163" i="22"/>
  <c r="E162" i="22"/>
  <c r="I1483" i="22"/>
  <c r="E1482" i="22"/>
  <c r="H659" i="22"/>
  <c r="E658" i="22"/>
  <c r="E1648" i="22"/>
  <c r="H1649" i="22"/>
  <c r="H1319" i="22"/>
  <c r="E1318" i="22"/>
  <c r="H1485" i="22"/>
  <c r="I1071" i="22"/>
  <c r="E1070" i="22"/>
  <c r="F82" i="22"/>
  <c r="G82" i="22" s="1"/>
  <c r="I493" i="22"/>
  <c r="E492" i="22"/>
  <c r="H496" i="22"/>
  <c r="H1981" i="22" l="1"/>
  <c r="H248" i="22"/>
  <c r="E247" i="22"/>
  <c r="H1156" i="22"/>
  <c r="E1155" i="22"/>
  <c r="H85" i="22"/>
  <c r="E84" i="22"/>
  <c r="I1072" i="22"/>
  <c r="E1071" i="22"/>
  <c r="H1320" i="22"/>
  <c r="E1319" i="22"/>
  <c r="H1815" i="22"/>
  <c r="E1814" i="22"/>
  <c r="H413" i="22"/>
  <c r="E412" i="22"/>
  <c r="I1402" i="22"/>
  <c r="E1401" i="22"/>
  <c r="H1075" i="22"/>
  <c r="H1734" i="22"/>
  <c r="E1733" i="22"/>
  <c r="H910" i="22"/>
  <c r="E909" i="22"/>
  <c r="H1569" i="22"/>
  <c r="E1568" i="22"/>
  <c r="I494" i="22"/>
  <c r="E493" i="22"/>
  <c r="I1896" i="22"/>
  <c r="E1895" i="22"/>
  <c r="H1486" i="22"/>
  <c r="H744" i="22"/>
  <c r="E743" i="22"/>
  <c r="H1238" i="22"/>
  <c r="E1237" i="22"/>
  <c r="H991" i="22"/>
  <c r="H331" i="22"/>
  <c r="E330" i="22"/>
  <c r="H660" i="22"/>
  <c r="E659" i="22"/>
  <c r="I164" i="22"/>
  <c r="E163" i="22"/>
  <c r="H166" i="22"/>
  <c r="H1650" i="22"/>
  <c r="E1649" i="22"/>
  <c r="I577" i="22"/>
  <c r="E576" i="22"/>
  <c r="H826" i="22"/>
  <c r="E825" i="22"/>
  <c r="H1404" i="22"/>
  <c r="H497" i="22"/>
  <c r="I1484" i="22"/>
  <c r="E1483" i="22"/>
  <c r="H579" i="22"/>
  <c r="H1900" i="22"/>
  <c r="F83" i="22"/>
  <c r="G83" i="22" s="1"/>
  <c r="I1979" i="22"/>
  <c r="E1978" i="22"/>
  <c r="I989" i="22"/>
  <c r="E988" i="22"/>
  <c r="H580" i="22" l="1"/>
  <c r="H1405" i="22"/>
  <c r="I578" i="22"/>
  <c r="E577" i="22"/>
  <c r="H745" i="22"/>
  <c r="E744" i="22"/>
  <c r="I495" i="22"/>
  <c r="E494" i="22"/>
  <c r="I1073" i="22"/>
  <c r="E1072" i="22"/>
  <c r="F84" i="22"/>
  <c r="G84" i="22" s="1"/>
  <c r="H1982" i="22"/>
  <c r="H1901" i="22"/>
  <c r="I165" i="22"/>
  <c r="E164" i="22"/>
  <c r="H332" i="22"/>
  <c r="E331" i="22"/>
  <c r="H1239" i="22"/>
  <c r="E1238" i="22"/>
  <c r="I1897" i="22"/>
  <c r="E1896" i="22"/>
  <c r="H911" i="22"/>
  <c r="E910" i="22"/>
  <c r="H1735" i="22"/>
  <c r="E1734" i="22"/>
  <c r="I1403" i="22"/>
  <c r="E1402" i="22"/>
  <c r="E413" i="22"/>
  <c r="H414" i="22"/>
  <c r="I1485" i="22"/>
  <c r="E1484" i="22"/>
  <c r="H498" i="22"/>
  <c r="H827" i="22"/>
  <c r="E826" i="22"/>
  <c r="H1487" i="22"/>
  <c r="H1816" i="22"/>
  <c r="E1815" i="22"/>
  <c r="E1320" i="22"/>
  <c r="H1321" i="22"/>
  <c r="H249" i="22"/>
  <c r="E248" i="22"/>
  <c r="I1980" i="22"/>
  <c r="E1979" i="22"/>
  <c r="H86" i="22"/>
  <c r="E85" i="22"/>
  <c r="I990" i="22"/>
  <c r="E989" i="22"/>
  <c r="H1651" i="22"/>
  <c r="E1650" i="22"/>
  <c r="H167" i="22"/>
  <c r="H661" i="22"/>
  <c r="E660" i="22"/>
  <c r="H992" i="22"/>
  <c r="H1570" i="22"/>
  <c r="E1569" i="22"/>
  <c r="H1076" i="22"/>
  <c r="H1157" i="22"/>
  <c r="E1156" i="22"/>
  <c r="H1652" i="22" l="1"/>
  <c r="E1651" i="22"/>
  <c r="I991" i="22"/>
  <c r="E990" i="22"/>
  <c r="H1322" i="22"/>
  <c r="E1321" i="22"/>
  <c r="H499" i="22"/>
  <c r="H1902" i="22"/>
  <c r="I1074" i="22"/>
  <c r="E1073" i="22"/>
  <c r="H1406" i="22"/>
  <c r="H1077" i="22"/>
  <c r="H662" i="22"/>
  <c r="E661" i="22"/>
  <c r="F85" i="22"/>
  <c r="G85" i="22" s="1"/>
  <c r="H250" i="22"/>
  <c r="E249" i="22"/>
  <c r="I1404" i="22"/>
  <c r="E1403" i="22"/>
  <c r="E911" i="22"/>
  <c r="H912" i="22"/>
  <c r="H1240" i="22"/>
  <c r="E1239" i="22"/>
  <c r="I166" i="22"/>
  <c r="E165" i="22"/>
  <c r="E86" i="22"/>
  <c r="H87" i="22"/>
  <c r="I1981" i="22"/>
  <c r="E1980" i="22"/>
  <c r="H1488" i="22"/>
  <c r="H828" i="22"/>
  <c r="E827" i="22"/>
  <c r="I1486" i="22"/>
  <c r="E1485" i="22"/>
  <c r="H415" i="22"/>
  <c r="E414" i="22"/>
  <c r="H1983" i="22"/>
  <c r="I496" i="22"/>
  <c r="E495" i="22"/>
  <c r="I579" i="22"/>
  <c r="E578" i="22"/>
  <c r="H581" i="22"/>
  <c r="H746" i="22"/>
  <c r="E745" i="22"/>
  <c r="H1158" i="22"/>
  <c r="E1157" i="22"/>
  <c r="H1571" i="22"/>
  <c r="E1570" i="22"/>
  <c r="H993" i="22"/>
  <c r="H168" i="22"/>
  <c r="E1816" i="22"/>
  <c r="H1817" i="22"/>
  <c r="H1736" i="22"/>
  <c r="E1735" i="22"/>
  <c r="I1898" i="22"/>
  <c r="E1897" i="22"/>
  <c r="H333" i="22"/>
  <c r="E332" i="22"/>
  <c r="H994" i="22" l="1"/>
  <c r="E1158" i="22"/>
  <c r="H1159" i="22"/>
  <c r="I580" i="22"/>
  <c r="E579" i="22"/>
  <c r="I1982" i="22"/>
  <c r="E1981" i="22"/>
  <c r="H1078" i="22"/>
  <c r="H169" i="22"/>
  <c r="H1572" i="22"/>
  <c r="E1571" i="22"/>
  <c r="H334" i="22"/>
  <c r="E333" i="22"/>
  <c r="H1737" i="22"/>
  <c r="E1736" i="22"/>
  <c r="H1818" i="22"/>
  <c r="E1817" i="22"/>
  <c r="H747" i="22"/>
  <c r="E746" i="22"/>
  <c r="I497" i="22"/>
  <c r="E496" i="22"/>
  <c r="H1489" i="22"/>
  <c r="H1241" i="22"/>
  <c r="E1240" i="22"/>
  <c r="I1405" i="22"/>
  <c r="E1404" i="22"/>
  <c r="H251" i="22"/>
  <c r="E250" i="22"/>
  <c r="E662" i="22"/>
  <c r="H663" i="22"/>
  <c r="I1075" i="22"/>
  <c r="E1074" i="22"/>
  <c r="H1903" i="22"/>
  <c r="H1984" i="22"/>
  <c r="I1487" i="22"/>
  <c r="E1486" i="22"/>
  <c r="H582" i="22"/>
  <c r="H88" i="22"/>
  <c r="E87" i="22"/>
  <c r="I167" i="22"/>
  <c r="E166" i="22"/>
  <c r="H500" i="22"/>
  <c r="H1653" i="22"/>
  <c r="E1652" i="22"/>
  <c r="H913" i="22"/>
  <c r="E912" i="22"/>
  <c r="I1899" i="22"/>
  <c r="E1898" i="22"/>
  <c r="H416" i="22"/>
  <c r="E415" i="22"/>
  <c r="H829" i="22"/>
  <c r="E828" i="22"/>
  <c r="F86" i="22"/>
  <c r="G86" i="22" s="1"/>
  <c r="H1407" i="22"/>
  <c r="H1323" i="22"/>
  <c r="E1322" i="22"/>
  <c r="I992" i="22"/>
  <c r="E991" i="22"/>
  <c r="E913" i="22" l="1"/>
  <c r="H914" i="22"/>
  <c r="H501" i="22"/>
  <c r="I1406" i="22"/>
  <c r="E1405" i="22"/>
  <c r="H1490" i="22"/>
  <c r="H830" i="22"/>
  <c r="E829" i="22"/>
  <c r="F87" i="22"/>
  <c r="G87" i="22" s="1"/>
  <c r="I1488" i="22"/>
  <c r="E1487" i="22"/>
  <c r="I1076" i="22"/>
  <c r="E1075" i="22"/>
  <c r="H1573" i="22"/>
  <c r="E1572" i="22"/>
  <c r="H1654" i="22"/>
  <c r="E1653" i="22"/>
  <c r="H89" i="22"/>
  <c r="E88" i="22"/>
  <c r="H583" i="22"/>
  <c r="H1904" i="22"/>
  <c r="H664" i="22"/>
  <c r="E663" i="22"/>
  <c r="H1079" i="22"/>
  <c r="H1408" i="22"/>
  <c r="H417" i="22"/>
  <c r="E416" i="22"/>
  <c r="I1900" i="22"/>
  <c r="E1899" i="22"/>
  <c r="H1985" i="22"/>
  <c r="I498" i="22"/>
  <c r="E497" i="22"/>
  <c r="H748" i="22"/>
  <c r="E747" i="22"/>
  <c r="H170" i="22"/>
  <c r="H1160" i="22"/>
  <c r="E1159" i="22"/>
  <c r="H1324" i="22"/>
  <c r="E1323" i="22"/>
  <c r="H1819" i="22"/>
  <c r="E1818" i="22"/>
  <c r="H335" i="22"/>
  <c r="E334" i="22"/>
  <c r="I581" i="22"/>
  <c r="E580" i="22"/>
  <c r="H995" i="22"/>
  <c r="I993" i="22"/>
  <c r="E992" i="22"/>
  <c r="I168" i="22"/>
  <c r="E167" i="22"/>
  <c r="H252" i="22"/>
  <c r="E251" i="22"/>
  <c r="H1242" i="22"/>
  <c r="E1241" i="22"/>
  <c r="H1738" i="22"/>
  <c r="E1737" i="22"/>
  <c r="I1983" i="22"/>
  <c r="E1982" i="22"/>
  <c r="I994" i="22" l="1"/>
  <c r="E993" i="22"/>
  <c r="I582" i="22"/>
  <c r="E581" i="22"/>
  <c r="H1820" i="22"/>
  <c r="E1819" i="22"/>
  <c r="I1077" i="22"/>
  <c r="E1076" i="22"/>
  <c r="H1325" i="22"/>
  <c r="E1324" i="22"/>
  <c r="I499" i="22"/>
  <c r="E498" i="22"/>
  <c r="H1986" i="22"/>
  <c r="I1489" i="22"/>
  <c r="E1488" i="22"/>
  <c r="H1491" i="22"/>
  <c r="H502" i="22"/>
  <c r="H418" i="22"/>
  <c r="E417" i="22"/>
  <c r="H584" i="22"/>
  <c r="H1080" i="22"/>
  <c r="F88" i="22"/>
  <c r="G88" i="22" s="1"/>
  <c r="I1407" i="22"/>
  <c r="E1406" i="22"/>
  <c r="H1243" i="22"/>
  <c r="E1242" i="22"/>
  <c r="H665" i="22"/>
  <c r="E664" i="22"/>
  <c r="H1655" i="22"/>
  <c r="E1654" i="22"/>
  <c r="H1574" i="22"/>
  <c r="E1573" i="22"/>
  <c r="E830" i="22"/>
  <c r="H831" i="22"/>
  <c r="H915" i="22"/>
  <c r="E914" i="22"/>
  <c r="I169" i="22"/>
  <c r="E168" i="22"/>
  <c r="H171" i="22"/>
  <c r="E748" i="22"/>
  <c r="H749" i="22"/>
  <c r="I1984" i="22"/>
  <c r="E1983" i="22"/>
  <c r="H1739" i="22"/>
  <c r="E1738" i="22"/>
  <c r="H253" i="22"/>
  <c r="E252" i="22"/>
  <c r="H996" i="22"/>
  <c r="H336" i="22"/>
  <c r="E335" i="22"/>
  <c r="H1161" i="22"/>
  <c r="E1160" i="22"/>
  <c r="I1901" i="22"/>
  <c r="E1900" i="22"/>
  <c r="H1409" i="22"/>
  <c r="H1905" i="22"/>
  <c r="E89" i="22"/>
  <c r="H90" i="22"/>
  <c r="H1410" i="22" l="1"/>
  <c r="H997" i="22"/>
  <c r="H750" i="22"/>
  <c r="E749" i="22"/>
  <c r="H1656" i="22"/>
  <c r="E1655" i="22"/>
  <c r="I1408" i="22"/>
  <c r="E1407" i="22"/>
  <c r="H1906" i="22"/>
  <c r="H1244" i="22"/>
  <c r="E1243" i="22"/>
  <c r="H1081" i="22"/>
  <c r="H419" i="22"/>
  <c r="E418" i="22"/>
  <c r="H1492" i="22"/>
  <c r="H1987" i="22"/>
  <c r="H1326" i="22"/>
  <c r="E1325" i="22"/>
  <c r="E1820" i="22"/>
  <c r="H1821" i="22"/>
  <c r="E90" i="22"/>
  <c r="H91" i="22"/>
  <c r="I1902" i="22"/>
  <c r="E1901" i="22"/>
  <c r="H337" i="22"/>
  <c r="E336" i="22"/>
  <c r="H172" i="22"/>
  <c r="I170" i="22"/>
  <c r="E169" i="22"/>
  <c r="H916" i="22"/>
  <c r="E915" i="22"/>
  <c r="E1574" i="22"/>
  <c r="H1575" i="22"/>
  <c r="H666" i="22"/>
  <c r="E665" i="22"/>
  <c r="E1739" i="22"/>
  <c r="H1740" i="22"/>
  <c r="I1490" i="22"/>
  <c r="E1489" i="22"/>
  <c r="I995" i="22"/>
  <c r="E994" i="22"/>
  <c r="F89" i="22"/>
  <c r="G89" i="22" s="1"/>
  <c r="H1162" i="22"/>
  <c r="E1161" i="22"/>
  <c r="H254" i="22"/>
  <c r="E253" i="22"/>
  <c r="I1985" i="22"/>
  <c r="E1984" i="22"/>
  <c r="H832" i="22"/>
  <c r="E831" i="22"/>
  <c r="H585" i="22"/>
  <c r="H503" i="22"/>
  <c r="I500" i="22"/>
  <c r="E499" i="22"/>
  <c r="I1078" i="22"/>
  <c r="E1077" i="22"/>
  <c r="I583" i="22"/>
  <c r="E582" i="22"/>
  <c r="H917" i="22" l="1"/>
  <c r="E916" i="22"/>
  <c r="H338" i="22"/>
  <c r="E337" i="22"/>
  <c r="I501" i="22"/>
  <c r="E500" i="22"/>
  <c r="I1079" i="22"/>
  <c r="E1078" i="22"/>
  <c r="H586" i="22"/>
  <c r="H833" i="22"/>
  <c r="E832" i="22"/>
  <c r="I996" i="22"/>
  <c r="E995" i="22"/>
  <c r="I1903" i="22"/>
  <c r="E1902" i="22"/>
  <c r="H1988" i="22"/>
  <c r="H420" i="22"/>
  <c r="E419" i="22"/>
  <c r="H1245" i="22"/>
  <c r="E1244" i="22"/>
  <c r="H1907" i="22"/>
  <c r="H1657" i="22"/>
  <c r="E1656" i="22"/>
  <c r="H1741" i="22"/>
  <c r="E1740" i="22"/>
  <c r="E666" i="22"/>
  <c r="H667" i="22"/>
  <c r="H173" i="22"/>
  <c r="H92" i="22"/>
  <c r="E91" i="22"/>
  <c r="I1409" i="22"/>
  <c r="E1408" i="22"/>
  <c r="H504" i="22"/>
  <c r="I1491" i="22"/>
  <c r="E1490" i="22"/>
  <c r="H1576" i="22"/>
  <c r="E1575" i="22"/>
  <c r="F90" i="22"/>
  <c r="G90" i="22" s="1"/>
  <c r="H1327" i="22"/>
  <c r="E1326" i="22"/>
  <c r="H998" i="22"/>
  <c r="H255" i="22"/>
  <c r="E254" i="22"/>
  <c r="H1493" i="22"/>
  <c r="H1082" i="22"/>
  <c r="I584" i="22"/>
  <c r="E583" i="22"/>
  <c r="I1986" i="22"/>
  <c r="E1985" i="22"/>
  <c r="E1162" i="22"/>
  <c r="H1163" i="22"/>
  <c r="I171" i="22"/>
  <c r="E170" i="22"/>
  <c r="H1822" i="22"/>
  <c r="E1821" i="22"/>
  <c r="H751" i="22"/>
  <c r="E750" i="22"/>
  <c r="H1411" i="22"/>
  <c r="H1412" i="22" l="1"/>
  <c r="E1411" i="22"/>
  <c r="H1164" i="22"/>
  <c r="E1163" i="22"/>
  <c r="F91" i="22"/>
  <c r="G91" i="22" s="1"/>
  <c r="H668" i="22"/>
  <c r="E667" i="22"/>
  <c r="I172" i="22"/>
  <c r="E171" i="22"/>
  <c r="H93" i="22"/>
  <c r="E92" i="22"/>
  <c r="I1987" i="22"/>
  <c r="E1986" i="22"/>
  <c r="I585" i="22"/>
  <c r="E584" i="22"/>
  <c r="H1494" i="22"/>
  <c r="I1410" i="22"/>
  <c r="E1410" i="22" s="1"/>
  <c r="E1409" i="22"/>
  <c r="H174" i="22"/>
  <c r="H1742" i="22"/>
  <c r="E1741" i="22"/>
  <c r="I1904" i="22"/>
  <c r="E1903" i="22"/>
  <c r="H834" i="22"/>
  <c r="E833" i="22"/>
  <c r="I1080" i="22"/>
  <c r="E1079" i="22"/>
  <c r="H1246" i="22"/>
  <c r="E1245" i="22"/>
  <c r="H1989" i="22"/>
  <c r="I997" i="22"/>
  <c r="E996" i="22"/>
  <c r="H918" i="22"/>
  <c r="E917" i="22"/>
  <c r="H587" i="22"/>
  <c r="I502" i="22"/>
  <c r="E501" i="22"/>
  <c r="H1577" i="22"/>
  <c r="E1576" i="22"/>
  <c r="H505" i="22"/>
  <c r="H1083" i="22"/>
  <c r="H1658" i="22"/>
  <c r="E1657" i="22"/>
  <c r="H752" i="22"/>
  <c r="E751" i="22"/>
  <c r="H1823" i="22"/>
  <c r="E1822" i="22"/>
  <c r="H256" i="22"/>
  <c r="E255" i="22"/>
  <c r="H999" i="22"/>
  <c r="H1328" i="22"/>
  <c r="E1327" i="22"/>
  <c r="I1492" i="22"/>
  <c r="E1491" i="22"/>
  <c r="H1908" i="22"/>
  <c r="H421" i="22"/>
  <c r="E420" i="22"/>
  <c r="H339" i="22"/>
  <c r="E338" i="22"/>
  <c r="H1000" i="22" l="1"/>
  <c r="H1824" i="22"/>
  <c r="E1823" i="22"/>
  <c r="H588" i="22"/>
  <c r="I173" i="22"/>
  <c r="E172" i="22"/>
  <c r="H669" i="22"/>
  <c r="E668" i="22"/>
  <c r="H1659" i="22"/>
  <c r="E1658" i="22"/>
  <c r="H422" i="22"/>
  <c r="E421" i="22"/>
  <c r="H257" i="22"/>
  <c r="E256" i="22"/>
  <c r="E752" i="22"/>
  <c r="H753" i="22"/>
  <c r="H919" i="22"/>
  <c r="E918" i="22"/>
  <c r="I998" i="22"/>
  <c r="E997" i="22"/>
  <c r="H175" i="22"/>
  <c r="F92" i="22"/>
  <c r="G92" i="22" s="1"/>
  <c r="H1165" i="22"/>
  <c r="E1164" i="22"/>
  <c r="H340" i="22"/>
  <c r="E339" i="22"/>
  <c r="H506" i="22"/>
  <c r="H1247" i="22"/>
  <c r="E1246" i="22"/>
  <c r="I1081" i="22"/>
  <c r="E1080" i="22"/>
  <c r="I586" i="22"/>
  <c r="E585" i="22"/>
  <c r="E93" i="22"/>
  <c r="H94" i="22"/>
  <c r="H1909" i="22"/>
  <c r="I1905" i="22"/>
  <c r="E1904" i="22"/>
  <c r="H1743" i="22"/>
  <c r="E1742" i="22"/>
  <c r="I1493" i="22"/>
  <c r="E1492" i="22"/>
  <c r="H1329" i="22"/>
  <c r="E1328" i="22"/>
  <c r="H1084" i="22"/>
  <c r="H1578" i="22"/>
  <c r="E1577" i="22"/>
  <c r="I503" i="22"/>
  <c r="E502" i="22"/>
  <c r="H1990" i="22"/>
  <c r="E834" i="22"/>
  <c r="H835" i="22"/>
  <c r="H1495" i="22"/>
  <c r="I1988" i="22"/>
  <c r="E1987" i="22"/>
  <c r="H1413" i="22"/>
  <c r="E1412" i="22"/>
  <c r="H1991" i="22" l="1"/>
  <c r="H341" i="22"/>
  <c r="E340" i="22"/>
  <c r="H1414" i="22"/>
  <c r="E1413" i="22"/>
  <c r="H1496" i="22"/>
  <c r="H1910" i="22"/>
  <c r="I1989" i="22"/>
  <c r="E1988" i="22"/>
  <c r="E1578" i="22"/>
  <c r="H1579" i="22"/>
  <c r="I1494" i="22"/>
  <c r="E1493" i="22"/>
  <c r="E94" i="22"/>
  <c r="H95" i="22"/>
  <c r="H1248" i="22"/>
  <c r="E1247" i="22"/>
  <c r="H1166" i="22"/>
  <c r="E1165" i="22"/>
  <c r="I999" i="22"/>
  <c r="E998" i="22"/>
  <c r="H423" i="22"/>
  <c r="E422" i="22"/>
  <c r="H1660" i="22"/>
  <c r="E1659" i="22"/>
  <c r="H670" i="22"/>
  <c r="E669" i="22"/>
  <c r="H1825" i="22"/>
  <c r="E1824" i="22"/>
  <c r="H920" i="22"/>
  <c r="E919" i="22"/>
  <c r="E1743" i="22"/>
  <c r="H1744" i="22"/>
  <c r="F93" i="22"/>
  <c r="G93" i="22" s="1"/>
  <c r="I504" i="22"/>
  <c r="E503" i="22"/>
  <c r="H1085" i="22"/>
  <c r="H1330" i="22"/>
  <c r="E1329" i="22"/>
  <c r="I1082" i="22"/>
  <c r="E1081" i="22"/>
  <c r="H507" i="22"/>
  <c r="H836" i="22"/>
  <c r="E835" i="22"/>
  <c r="I1906" i="22"/>
  <c r="E1905" i="22"/>
  <c r="I587" i="22"/>
  <c r="E586" i="22"/>
  <c r="H176" i="22"/>
  <c r="H754" i="22"/>
  <c r="E753" i="22"/>
  <c r="H258" i="22"/>
  <c r="E257" i="22"/>
  <c r="I174" i="22"/>
  <c r="E173" i="22"/>
  <c r="H589" i="22"/>
  <c r="H1001" i="22"/>
  <c r="I1907" i="22" l="1"/>
  <c r="E1906" i="22"/>
  <c r="I175" i="22"/>
  <c r="E174" i="22"/>
  <c r="H259" i="22"/>
  <c r="E258" i="22"/>
  <c r="H177" i="22"/>
  <c r="H590" i="22"/>
  <c r="H755" i="22"/>
  <c r="E754" i="22"/>
  <c r="H837" i="22"/>
  <c r="E836" i="22"/>
  <c r="E1660" i="22"/>
  <c r="H1661" i="22"/>
  <c r="H1167" i="22"/>
  <c r="E1166" i="22"/>
  <c r="E1248" i="22"/>
  <c r="H1249" i="22"/>
  <c r="E1414" i="22"/>
  <c r="H1415" i="22"/>
  <c r="H1580" i="22"/>
  <c r="E1579" i="22"/>
  <c r="I1990" i="22"/>
  <c r="E1989" i="22"/>
  <c r="H1497" i="22"/>
  <c r="H1992" i="22"/>
  <c r="H508" i="22"/>
  <c r="H1086" i="22"/>
  <c r="H1002" i="22"/>
  <c r="H1745" i="22"/>
  <c r="E1744" i="22"/>
  <c r="H921" i="22"/>
  <c r="E920" i="22"/>
  <c r="H671" i="22"/>
  <c r="E670" i="22"/>
  <c r="H424" i="22"/>
  <c r="E423" i="22"/>
  <c r="H96" i="22"/>
  <c r="E95" i="22"/>
  <c r="I588" i="22"/>
  <c r="E587" i="22"/>
  <c r="I1083" i="22"/>
  <c r="E1082" i="22"/>
  <c r="H1331" i="22"/>
  <c r="E1330" i="22"/>
  <c r="I505" i="22"/>
  <c r="E504" i="22"/>
  <c r="H1826" i="22"/>
  <c r="E1825" i="22"/>
  <c r="I1000" i="22"/>
  <c r="E999" i="22"/>
  <c r="F94" i="22"/>
  <c r="G94" i="22" s="1"/>
  <c r="I1495" i="22"/>
  <c r="E1494" i="22"/>
  <c r="H1911" i="22"/>
  <c r="H342" i="22"/>
  <c r="E341" i="22"/>
  <c r="I1001" i="22" l="1"/>
  <c r="E1000" i="22"/>
  <c r="H1332" i="22"/>
  <c r="E1331" i="22"/>
  <c r="H1746" i="22"/>
  <c r="E1745" i="22"/>
  <c r="E1911" i="22"/>
  <c r="H1912" i="22"/>
  <c r="H343" i="22"/>
  <c r="E342" i="22"/>
  <c r="I506" i="22"/>
  <c r="E505" i="22"/>
  <c r="I1084" i="22"/>
  <c r="E1083" i="22"/>
  <c r="F95" i="22"/>
  <c r="G95" i="22" s="1"/>
  <c r="H425" i="22"/>
  <c r="E424" i="22"/>
  <c r="H922" i="22"/>
  <c r="E921" i="22"/>
  <c r="H1168" i="22"/>
  <c r="E1167" i="22"/>
  <c r="H838" i="22"/>
  <c r="E837" i="22"/>
  <c r="H1827" i="22"/>
  <c r="E1826" i="22"/>
  <c r="H97" i="22"/>
  <c r="E96" i="22"/>
  <c r="H1087" i="22"/>
  <c r="H1498" i="22"/>
  <c r="H1250" i="22"/>
  <c r="E1249" i="22"/>
  <c r="H1662" i="22"/>
  <c r="E1661" i="22"/>
  <c r="H591" i="22"/>
  <c r="H260" i="22"/>
  <c r="E259" i="22"/>
  <c r="I1908" i="22"/>
  <c r="E1907" i="22"/>
  <c r="I1496" i="22"/>
  <c r="E1495" i="22"/>
  <c r="H672" i="22"/>
  <c r="E671" i="22"/>
  <c r="H1993" i="22"/>
  <c r="I589" i="22"/>
  <c r="E588" i="22"/>
  <c r="H1003" i="22"/>
  <c r="H509" i="22"/>
  <c r="I1991" i="22"/>
  <c r="E1990" i="22"/>
  <c r="H1581" i="22"/>
  <c r="E1580" i="22"/>
  <c r="H1416" i="22"/>
  <c r="E1415" i="22"/>
  <c r="H756" i="22"/>
  <c r="E755" i="22"/>
  <c r="H178" i="22"/>
  <c r="I176" i="22"/>
  <c r="E175" i="22"/>
  <c r="I177" i="22" l="1"/>
  <c r="E176" i="22"/>
  <c r="I1497" i="22"/>
  <c r="E1496" i="22"/>
  <c r="H261" i="22"/>
  <c r="E260" i="22"/>
  <c r="H757" i="22"/>
  <c r="E756" i="22"/>
  <c r="H839" i="22"/>
  <c r="E838" i="22"/>
  <c r="I1085" i="22"/>
  <c r="E1084" i="22"/>
  <c r="H179" i="22"/>
  <c r="H1994" i="22"/>
  <c r="H592" i="22"/>
  <c r="H1088" i="22"/>
  <c r="E97" i="22"/>
  <c r="H98" i="22"/>
  <c r="H1169" i="22"/>
  <c r="E1168" i="22"/>
  <c r="H923" i="22"/>
  <c r="E922" i="22"/>
  <c r="I507" i="22"/>
  <c r="E506" i="22"/>
  <c r="H1913" i="22"/>
  <c r="E1912" i="22"/>
  <c r="E1332" i="22"/>
  <c r="H1333" i="22"/>
  <c r="H1582" i="22"/>
  <c r="E1581" i="22"/>
  <c r="I590" i="22"/>
  <c r="E589" i="22"/>
  <c r="H1251" i="22"/>
  <c r="E1250" i="22"/>
  <c r="H510" i="22"/>
  <c r="H673" i="22"/>
  <c r="E672" i="22"/>
  <c r="H1499" i="22"/>
  <c r="E425" i="22"/>
  <c r="H426" i="22"/>
  <c r="H1417" i="22"/>
  <c r="E1416" i="22"/>
  <c r="I1992" i="22"/>
  <c r="E1991" i="22"/>
  <c r="H1004" i="22"/>
  <c r="I1909" i="22"/>
  <c r="E1908" i="22"/>
  <c r="H1663" i="22"/>
  <c r="E1662" i="22"/>
  <c r="F96" i="22"/>
  <c r="G96" i="22" s="1"/>
  <c r="H1828" i="22"/>
  <c r="E1827" i="22"/>
  <c r="H344" i="22"/>
  <c r="E343" i="22"/>
  <c r="H1747" i="22"/>
  <c r="E1746" i="22"/>
  <c r="I1002" i="22"/>
  <c r="E1001" i="22"/>
  <c r="H1664" i="22" l="1"/>
  <c r="E1663" i="22"/>
  <c r="H1005" i="22"/>
  <c r="H1418" i="22"/>
  <c r="E1417" i="22"/>
  <c r="H674" i="22"/>
  <c r="E673" i="22"/>
  <c r="H1583" i="22"/>
  <c r="E1582" i="22"/>
  <c r="H345" i="22"/>
  <c r="E344" i="22"/>
  <c r="H1748" i="22"/>
  <c r="E1747" i="22"/>
  <c r="I1910" i="22"/>
  <c r="E1910" i="22" s="1"/>
  <c r="E1909" i="22"/>
  <c r="I1993" i="22"/>
  <c r="E1992" i="22"/>
  <c r="H427" i="22"/>
  <c r="E426" i="22"/>
  <c r="H511" i="22"/>
  <c r="I591" i="22"/>
  <c r="E590" i="22"/>
  <c r="H1914" i="22"/>
  <c r="E1913" i="22"/>
  <c r="E98" i="22"/>
  <c r="H99" i="22"/>
  <c r="H840" i="22"/>
  <c r="E839" i="22"/>
  <c r="H1170" i="22"/>
  <c r="E1169" i="22"/>
  <c r="F97" i="22"/>
  <c r="G97" i="22" s="1"/>
  <c r="H758" i="22"/>
  <c r="E757" i="22"/>
  <c r="E261" i="22"/>
  <c r="H262" i="22"/>
  <c r="H924" i="22"/>
  <c r="E923" i="22"/>
  <c r="H1995" i="22"/>
  <c r="I1086" i="22"/>
  <c r="E1085" i="22"/>
  <c r="I178" i="22"/>
  <c r="E177" i="22"/>
  <c r="I1003" i="22"/>
  <c r="E1002" i="22"/>
  <c r="I508" i="22"/>
  <c r="E507" i="22"/>
  <c r="H1829" i="22"/>
  <c r="E1828" i="22"/>
  <c r="H1500" i="22"/>
  <c r="H1252" i="22"/>
  <c r="E1251" i="22"/>
  <c r="H1334" i="22"/>
  <c r="E1333" i="22"/>
  <c r="H1089" i="22"/>
  <c r="H593" i="22"/>
  <c r="H180" i="22"/>
  <c r="I1498" i="22"/>
  <c r="E1497" i="22"/>
  <c r="H594" i="22" l="1"/>
  <c r="H1830" i="22"/>
  <c r="E1829" i="22"/>
  <c r="I1499" i="22"/>
  <c r="E1498" i="22"/>
  <c r="I1004" i="22"/>
  <c r="E1003" i="22"/>
  <c r="H1335" i="22"/>
  <c r="E1334" i="22"/>
  <c r="H1996" i="22"/>
  <c r="H263" i="22"/>
  <c r="E262" i="22"/>
  <c r="H1171" i="22"/>
  <c r="E1170" i="22"/>
  <c r="F98" i="22"/>
  <c r="G98" i="22" s="1"/>
  <c r="E511" i="22"/>
  <c r="H512" i="22"/>
  <c r="I1994" i="22"/>
  <c r="E1993" i="22"/>
  <c r="H1749" i="22"/>
  <c r="E1748" i="22"/>
  <c r="H1584" i="22"/>
  <c r="E1583" i="22"/>
  <c r="E1418" i="22"/>
  <c r="H1419" i="22"/>
  <c r="E1664" i="22"/>
  <c r="H1665" i="22"/>
  <c r="H1501" i="22"/>
  <c r="I1087" i="22"/>
  <c r="E1086" i="22"/>
  <c r="H925" i="22"/>
  <c r="E924" i="22"/>
  <c r="H841" i="22"/>
  <c r="E840" i="22"/>
  <c r="I592" i="22"/>
  <c r="E591" i="22"/>
  <c r="H428" i="22"/>
  <c r="E427" i="22"/>
  <c r="H346" i="22"/>
  <c r="E345" i="22"/>
  <c r="H181" i="22"/>
  <c r="H1090" i="22"/>
  <c r="E1252" i="22"/>
  <c r="H1253" i="22"/>
  <c r="I509" i="22"/>
  <c r="E508" i="22"/>
  <c r="I179" i="22"/>
  <c r="E178" i="22"/>
  <c r="H759" i="22"/>
  <c r="E758" i="22"/>
  <c r="H100" i="22"/>
  <c r="E99" i="22"/>
  <c r="H1915" i="22"/>
  <c r="E1914" i="22"/>
  <c r="H675" i="22"/>
  <c r="E674" i="22"/>
  <c r="H1006" i="22"/>
  <c r="H1007" i="22" l="1"/>
  <c r="F99" i="22"/>
  <c r="G99" i="22" s="1"/>
  <c r="H1502" i="22"/>
  <c r="H264" i="22"/>
  <c r="E263" i="22"/>
  <c r="H676" i="22"/>
  <c r="E675" i="22"/>
  <c r="H760" i="22"/>
  <c r="E759" i="22"/>
  <c r="I510" i="22"/>
  <c r="E510" i="22" s="1"/>
  <c r="E509" i="22"/>
  <c r="H429" i="22"/>
  <c r="E428" i="22"/>
  <c r="H1172" i="22"/>
  <c r="E1171" i="22"/>
  <c r="H1997" i="22"/>
  <c r="H1831" i="22"/>
  <c r="E1830" i="22"/>
  <c r="H1916" i="22"/>
  <c r="E1915" i="22"/>
  <c r="H1254" i="22"/>
  <c r="E1253" i="22"/>
  <c r="H1091" i="22"/>
  <c r="H347" i="22"/>
  <c r="E346" i="22"/>
  <c r="H842" i="22"/>
  <c r="E841" i="22"/>
  <c r="I1088" i="22"/>
  <c r="E1087" i="22"/>
  <c r="H1666" i="22"/>
  <c r="E1665" i="22"/>
  <c r="I1995" i="22"/>
  <c r="E1994" i="22"/>
  <c r="I1500" i="22"/>
  <c r="E1499" i="22"/>
  <c r="H595" i="22"/>
  <c r="I180" i="22"/>
  <c r="E179" i="22"/>
  <c r="I593" i="22"/>
  <c r="E592" i="22"/>
  <c r="H1585" i="22"/>
  <c r="E1584" i="22"/>
  <c r="H513" i="22"/>
  <c r="E512" i="22"/>
  <c r="I1005" i="22"/>
  <c r="E1004" i="22"/>
  <c r="H101" i="22"/>
  <c r="E100" i="22"/>
  <c r="H182" i="22"/>
  <c r="E925" i="22"/>
  <c r="H926" i="22"/>
  <c r="H1420" i="22"/>
  <c r="E1419" i="22"/>
  <c r="H1750" i="22"/>
  <c r="E1749" i="22"/>
  <c r="H1336" i="22"/>
  <c r="E1335" i="22"/>
  <c r="H183" i="22" l="1"/>
  <c r="I594" i="22"/>
  <c r="E593" i="22"/>
  <c r="E1336" i="22"/>
  <c r="H1337" i="22"/>
  <c r="I1006" i="22"/>
  <c r="E1005" i="22"/>
  <c r="H514" i="22"/>
  <c r="E513" i="22"/>
  <c r="H596" i="22"/>
  <c r="I1996" i="22"/>
  <c r="E1995" i="22"/>
  <c r="I1089" i="22"/>
  <c r="E1088" i="22"/>
  <c r="H843" i="22"/>
  <c r="E842" i="22"/>
  <c r="H1751" i="22"/>
  <c r="E1750" i="22"/>
  <c r="H927" i="22"/>
  <c r="E926" i="22"/>
  <c r="I181" i="22"/>
  <c r="E180" i="22"/>
  <c r="E347" i="22"/>
  <c r="H348" i="22"/>
  <c r="H1255" i="22"/>
  <c r="E1254" i="22"/>
  <c r="H1917" i="22"/>
  <c r="E1916" i="22"/>
  <c r="H1832" i="22"/>
  <c r="E1831" i="22"/>
  <c r="H1998" i="22"/>
  <c r="E429" i="22"/>
  <c r="H430" i="22"/>
  <c r="H265" i="22"/>
  <c r="E264" i="22"/>
  <c r="H1503" i="22"/>
  <c r="H1421" i="22"/>
  <c r="E1420" i="22"/>
  <c r="F100" i="22"/>
  <c r="G100" i="22" s="1"/>
  <c r="I1501" i="22"/>
  <c r="E1500" i="22"/>
  <c r="H1667" i="22"/>
  <c r="E1666" i="22"/>
  <c r="H761" i="22"/>
  <c r="E760" i="22"/>
  <c r="H677" i="22"/>
  <c r="E676" i="22"/>
  <c r="E101" i="22"/>
  <c r="H102" i="22"/>
  <c r="H1586" i="22"/>
  <c r="E1585" i="22"/>
  <c r="H1092" i="22"/>
  <c r="H1173" i="22"/>
  <c r="E1172" i="22"/>
  <c r="H1008" i="22"/>
  <c r="F101" i="22" l="1"/>
  <c r="G101" i="22" s="1"/>
  <c r="H762" i="22"/>
  <c r="E761" i="22"/>
  <c r="I1090" i="22"/>
  <c r="E1089" i="22"/>
  <c r="H1174" i="22"/>
  <c r="E1173" i="22"/>
  <c r="H1504" i="22"/>
  <c r="E1832" i="22"/>
  <c r="H1833" i="22"/>
  <c r="H1256" i="22"/>
  <c r="E1255" i="22"/>
  <c r="H844" i="22"/>
  <c r="E843" i="22"/>
  <c r="H1587" i="22"/>
  <c r="E1586" i="22"/>
  <c r="E102" i="22"/>
  <c r="H103" i="22"/>
  <c r="H266" i="22"/>
  <c r="E265" i="22"/>
  <c r="H1999" i="22"/>
  <c r="E1917" i="22"/>
  <c r="H1918" i="22"/>
  <c r="I182" i="22"/>
  <c r="E181" i="22"/>
  <c r="H928" i="22"/>
  <c r="E927" i="22"/>
  <c r="I1997" i="22"/>
  <c r="E1996" i="22"/>
  <c r="H597" i="22"/>
  <c r="H515" i="22"/>
  <c r="E514" i="22"/>
  <c r="I595" i="22"/>
  <c r="E594" i="22"/>
  <c r="H184" i="22"/>
  <c r="I1502" i="22"/>
  <c r="E1501" i="22"/>
  <c r="H1009" i="22"/>
  <c r="H1093" i="22"/>
  <c r="H678" i="22"/>
  <c r="E677" i="22"/>
  <c r="H1668" i="22"/>
  <c r="E1667" i="22"/>
  <c r="H1422" i="22"/>
  <c r="E1421" i="22"/>
  <c r="H431" i="22"/>
  <c r="E430" i="22"/>
  <c r="E348" i="22"/>
  <c r="H349" i="22"/>
  <c r="H1752" i="22"/>
  <c r="E1751" i="22"/>
  <c r="I1007" i="22"/>
  <c r="E1006" i="22"/>
  <c r="H1338" i="22"/>
  <c r="E1337" i="22"/>
  <c r="I1008" i="22" l="1"/>
  <c r="E1007" i="22"/>
  <c r="H1010" i="22"/>
  <c r="I596" i="22"/>
  <c r="E595" i="22"/>
  <c r="F102" i="22"/>
  <c r="G102" i="22" s="1"/>
  <c r="H1339" i="22"/>
  <c r="E1338" i="22"/>
  <c r="H516" i="22"/>
  <c r="E515" i="22"/>
  <c r="I1998" i="22"/>
  <c r="E1997" i="22"/>
  <c r="H1919" i="22"/>
  <c r="E1918" i="22"/>
  <c r="H1669" i="22"/>
  <c r="E1668" i="22"/>
  <c r="I183" i="22"/>
  <c r="E182" i="22"/>
  <c r="H267" i="22"/>
  <c r="E266" i="22"/>
  <c r="H104" i="22"/>
  <c r="E103" i="22"/>
  <c r="H1834" i="22"/>
  <c r="E1833" i="22"/>
  <c r="I1091" i="22"/>
  <c r="E1090" i="22"/>
  <c r="H763" i="22"/>
  <c r="E762" i="22"/>
  <c r="H1753" i="22"/>
  <c r="E1752" i="22"/>
  <c r="E349" i="22"/>
  <c r="H350" i="22"/>
  <c r="H432" i="22"/>
  <c r="E431" i="22"/>
  <c r="H1423" i="22"/>
  <c r="E1422" i="22"/>
  <c r="H1094" i="22"/>
  <c r="H929" i="22"/>
  <c r="E928" i="22"/>
  <c r="H2000" i="22"/>
  <c r="H845" i="22"/>
  <c r="E844" i="22"/>
  <c r="E678" i="22"/>
  <c r="H679" i="22"/>
  <c r="I1503" i="22"/>
  <c r="E1502" i="22"/>
  <c r="H185" i="22"/>
  <c r="H598" i="22"/>
  <c r="H1588" i="22"/>
  <c r="E1587" i="22"/>
  <c r="H1257" i="22"/>
  <c r="E1256" i="22"/>
  <c r="H1505" i="22"/>
  <c r="E1174" i="22"/>
  <c r="H1175" i="22"/>
  <c r="H2001" i="22" l="1"/>
  <c r="H599" i="22"/>
  <c r="H846" i="22"/>
  <c r="E845" i="22"/>
  <c r="H351" i="22"/>
  <c r="E350" i="22"/>
  <c r="H1835" i="22"/>
  <c r="E1834" i="22"/>
  <c r="H105" i="22"/>
  <c r="E104" i="22"/>
  <c r="H1258" i="22"/>
  <c r="E1257" i="22"/>
  <c r="H433" i="22"/>
  <c r="E432" i="22"/>
  <c r="H764" i="22"/>
  <c r="E763" i="22"/>
  <c r="F103" i="22"/>
  <c r="G103" i="22" s="1"/>
  <c r="H268" i="22"/>
  <c r="E267" i="22"/>
  <c r="H1920" i="22"/>
  <c r="E1919" i="22"/>
  <c r="H517" i="22"/>
  <c r="E516" i="22"/>
  <c r="H1340" i="22"/>
  <c r="E1339" i="22"/>
  <c r="H1011" i="22"/>
  <c r="H680" i="22"/>
  <c r="E679" i="22"/>
  <c r="H1095" i="22"/>
  <c r="H1754" i="22"/>
  <c r="E1753" i="22"/>
  <c r="H1506" i="22"/>
  <c r="I1504" i="22"/>
  <c r="E1503" i="22"/>
  <c r="H1176" i="22"/>
  <c r="E1175" i="22"/>
  <c r="H1589" i="22"/>
  <c r="E1588" i="22"/>
  <c r="H186" i="22"/>
  <c r="E929" i="22"/>
  <c r="H930" i="22"/>
  <c r="H1424" i="22"/>
  <c r="E1423" i="22"/>
  <c r="I1092" i="22"/>
  <c r="E1091" i="22"/>
  <c r="I184" i="22"/>
  <c r="E183" i="22"/>
  <c r="H1670" i="22"/>
  <c r="E1669" i="22"/>
  <c r="I1999" i="22"/>
  <c r="E1998" i="22"/>
  <c r="I597" i="22"/>
  <c r="E596" i="22"/>
  <c r="I1009" i="22"/>
  <c r="E1008" i="22"/>
  <c r="I2000" i="22" l="1"/>
  <c r="E1999" i="22"/>
  <c r="H1507" i="22"/>
  <c r="H1096" i="22"/>
  <c r="H1341" i="22"/>
  <c r="E1340" i="22"/>
  <c r="H1921" i="22"/>
  <c r="E1920" i="22"/>
  <c r="I185" i="22"/>
  <c r="E184" i="22"/>
  <c r="I1093" i="22"/>
  <c r="E1092" i="22"/>
  <c r="H187" i="22"/>
  <c r="H1836" i="22"/>
  <c r="E1835" i="22"/>
  <c r="E351" i="22"/>
  <c r="H352" i="22"/>
  <c r="I598" i="22"/>
  <c r="E597" i="22"/>
  <c r="H931" i="22"/>
  <c r="E930" i="22"/>
  <c r="E1011" i="22"/>
  <c r="H1012" i="22"/>
  <c r="H269" i="22"/>
  <c r="E268" i="22"/>
  <c r="H434" i="22"/>
  <c r="E433" i="22"/>
  <c r="E105" i="22"/>
  <c r="H106" i="22"/>
  <c r="H2002" i="22"/>
  <c r="I1010" i="22"/>
  <c r="E1010" i="22" s="1"/>
  <c r="E1009" i="22"/>
  <c r="H1671" i="22"/>
  <c r="E1670" i="22"/>
  <c r="H1177" i="22"/>
  <c r="E1176" i="22"/>
  <c r="H1590" i="22"/>
  <c r="E1589" i="22"/>
  <c r="E764" i="22"/>
  <c r="H765" i="22"/>
  <c r="H600" i="22"/>
  <c r="H1425" i="22"/>
  <c r="E1424" i="22"/>
  <c r="I1505" i="22"/>
  <c r="E1504" i="22"/>
  <c r="H1755" i="22"/>
  <c r="E1754" i="22"/>
  <c r="H681" i="22"/>
  <c r="E680" i="22"/>
  <c r="H518" i="22"/>
  <c r="E517" i="22"/>
  <c r="H1259" i="22"/>
  <c r="E1258" i="22"/>
  <c r="F104" i="22"/>
  <c r="G104" i="22" s="1"/>
  <c r="E846" i="22"/>
  <c r="H847" i="22"/>
  <c r="H682" i="22" l="1"/>
  <c r="E681" i="22"/>
  <c r="H766" i="22"/>
  <c r="E765" i="22"/>
  <c r="H270" i="22"/>
  <c r="E269" i="22"/>
  <c r="H1260" i="22"/>
  <c r="E1259" i="22"/>
  <c r="H519" i="22"/>
  <c r="E518" i="22"/>
  <c r="E1755" i="22"/>
  <c r="H1756" i="22"/>
  <c r="H1426" i="22"/>
  <c r="E1425" i="22"/>
  <c r="F105" i="22"/>
  <c r="G105" i="22" s="1"/>
  <c r="H435" i="22"/>
  <c r="E434" i="22"/>
  <c r="H188" i="22"/>
  <c r="H1178" i="22"/>
  <c r="E1177" i="22"/>
  <c r="H1672" i="22"/>
  <c r="E1671" i="22"/>
  <c r="H1013" i="22"/>
  <c r="E1012" i="22"/>
  <c r="H932" i="22"/>
  <c r="E931" i="22"/>
  <c r="I599" i="22"/>
  <c r="E598" i="22"/>
  <c r="E1836" i="22"/>
  <c r="H1837" i="22"/>
  <c r="I186" i="22"/>
  <c r="E185" i="22"/>
  <c r="H1342" i="22"/>
  <c r="E1341" i="22"/>
  <c r="H1508" i="22"/>
  <c r="I2001" i="22"/>
  <c r="E2000" i="22"/>
  <c r="H848" i="22"/>
  <c r="E847" i="22"/>
  <c r="I1506" i="22"/>
  <c r="E1505" i="22"/>
  <c r="E1590" i="22"/>
  <c r="H1591" i="22"/>
  <c r="H2003" i="22"/>
  <c r="E352" i="22"/>
  <c r="H353" i="22"/>
  <c r="H601" i="22"/>
  <c r="E106" i="22"/>
  <c r="H107" i="22"/>
  <c r="I1094" i="22"/>
  <c r="E1093" i="22"/>
  <c r="E1921" i="22"/>
  <c r="H1922" i="22"/>
  <c r="H1097" i="22"/>
  <c r="H602" i="22" l="1"/>
  <c r="H1509" i="22"/>
  <c r="H189" i="22"/>
  <c r="H849" i="22"/>
  <c r="E848" i="22"/>
  <c r="H1838" i="22"/>
  <c r="E1837" i="22"/>
  <c r="H1923" i="22"/>
  <c r="E1922" i="22"/>
  <c r="E353" i="22"/>
  <c r="H354" i="22"/>
  <c r="H2004" i="22"/>
  <c r="I1507" i="22"/>
  <c r="E1506" i="22"/>
  <c r="I2002" i="22"/>
  <c r="E2001" i="22"/>
  <c r="H1343" i="22"/>
  <c r="E1342" i="22"/>
  <c r="H933" i="22"/>
  <c r="E932" i="22"/>
  <c r="H436" i="22"/>
  <c r="E435" i="22"/>
  <c r="H1261" i="22"/>
  <c r="E1260" i="22"/>
  <c r="H767" i="22"/>
  <c r="E766" i="22"/>
  <c r="H1427" i="22"/>
  <c r="E1426" i="22"/>
  <c r="H520" i="22"/>
  <c r="E519" i="22"/>
  <c r="H271" i="22"/>
  <c r="E270" i="22"/>
  <c r="E682" i="22"/>
  <c r="H683" i="22"/>
  <c r="H1592" i="22"/>
  <c r="E1591" i="22"/>
  <c r="H1673" i="22"/>
  <c r="E1672" i="22"/>
  <c r="H1098" i="22"/>
  <c r="H108" i="22"/>
  <c r="E107" i="22"/>
  <c r="I187" i="22"/>
  <c r="E186" i="22"/>
  <c r="I600" i="22"/>
  <c r="E599" i="22"/>
  <c r="H1014" i="22"/>
  <c r="E1013" i="22"/>
  <c r="I1095" i="22"/>
  <c r="E1094" i="22"/>
  <c r="F106" i="22"/>
  <c r="G106" i="22" s="1"/>
  <c r="E1178" i="22"/>
  <c r="H1179" i="22"/>
  <c r="H1757" i="22"/>
  <c r="E1756" i="22"/>
  <c r="I188" i="22" l="1"/>
  <c r="E187" i="22"/>
  <c r="H1262" i="22"/>
  <c r="E1261" i="22"/>
  <c r="H1758" i="22"/>
  <c r="E1757" i="22"/>
  <c r="H109" i="22"/>
  <c r="E108" i="22"/>
  <c r="H1674" i="22"/>
  <c r="E1673" i="22"/>
  <c r="H1593" i="22"/>
  <c r="E1592" i="22"/>
  <c r="H521" i="22"/>
  <c r="E520" i="22"/>
  <c r="I2003" i="22"/>
  <c r="E2002" i="22"/>
  <c r="H1839" i="22"/>
  <c r="E1838" i="22"/>
  <c r="H1510" i="22"/>
  <c r="H2005" i="22"/>
  <c r="H1344" i="22"/>
  <c r="E1343" i="22"/>
  <c r="H355" i="22"/>
  <c r="E354" i="22"/>
  <c r="H1924" i="22"/>
  <c r="E1923" i="22"/>
  <c r="H603" i="22"/>
  <c r="H1180" i="22"/>
  <c r="E1179" i="22"/>
  <c r="H1015" i="22"/>
  <c r="E1014" i="22"/>
  <c r="H437" i="22"/>
  <c r="E436" i="22"/>
  <c r="H1099" i="22"/>
  <c r="H272" i="22"/>
  <c r="E271" i="22"/>
  <c r="H1428" i="22"/>
  <c r="E1427" i="22"/>
  <c r="I1096" i="22"/>
  <c r="E1095" i="22"/>
  <c r="I601" i="22"/>
  <c r="E600" i="22"/>
  <c r="F107" i="22"/>
  <c r="G107" i="22" s="1"/>
  <c r="H684" i="22"/>
  <c r="E683" i="22"/>
  <c r="H768" i="22"/>
  <c r="E767" i="22"/>
  <c r="H934" i="22"/>
  <c r="E933" i="22"/>
  <c r="I1508" i="22"/>
  <c r="E1507" i="22"/>
  <c r="H850" i="22"/>
  <c r="E849" i="22"/>
  <c r="H190" i="22"/>
  <c r="H685" i="22" l="1"/>
  <c r="E684" i="22"/>
  <c r="H438" i="22"/>
  <c r="E437" i="22"/>
  <c r="H1181" i="22"/>
  <c r="E1180" i="22"/>
  <c r="H1429" i="22"/>
  <c r="E1428" i="22"/>
  <c r="H1100" i="22"/>
  <c r="H1925" i="22"/>
  <c r="E1924" i="22"/>
  <c r="E109" i="22"/>
  <c r="H110" i="22"/>
  <c r="H935" i="22"/>
  <c r="E934" i="22"/>
  <c r="I1509" i="22"/>
  <c r="E1508" i="22"/>
  <c r="E768" i="22"/>
  <c r="H769" i="22"/>
  <c r="H273" i="22"/>
  <c r="E272" i="22"/>
  <c r="H1345" i="22"/>
  <c r="E1344" i="22"/>
  <c r="H2006" i="22"/>
  <c r="H1675" i="22"/>
  <c r="E1674" i="22"/>
  <c r="F108" i="22"/>
  <c r="G108" i="22" s="1"/>
  <c r="H1759" i="22"/>
  <c r="E1758" i="22"/>
  <c r="I189" i="22"/>
  <c r="E188" i="22"/>
  <c r="H191" i="22"/>
  <c r="I602" i="22"/>
  <c r="E601" i="22"/>
  <c r="H356" i="22"/>
  <c r="E355" i="22"/>
  <c r="H1594" i="22"/>
  <c r="E1593" i="22"/>
  <c r="E850" i="22"/>
  <c r="H851" i="22"/>
  <c r="I1097" i="22"/>
  <c r="E1096" i="22"/>
  <c r="H1016" i="22"/>
  <c r="E1015" i="22"/>
  <c r="H604" i="22"/>
  <c r="H1511" i="22"/>
  <c r="H1840" i="22"/>
  <c r="E1839" i="22"/>
  <c r="I2004" i="22"/>
  <c r="E2003" i="22"/>
  <c r="H522" i="22"/>
  <c r="E521" i="22"/>
  <c r="H1263" i="22"/>
  <c r="E1262" i="22"/>
  <c r="H1017" i="22" l="1"/>
  <c r="E1016" i="22"/>
  <c r="I1098" i="22"/>
  <c r="E1097" i="22"/>
  <c r="H852" i="22"/>
  <c r="E851" i="22"/>
  <c r="I603" i="22"/>
  <c r="E602" i="22"/>
  <c r="I190" i="22"/>
  <c r="E189" i="22"/>
  <c r="H1101" i="22"/>
  <c r="H523" i="22"/>
  <c r="E522" i="22"/>
  <c r="E1840" i="22"/>
  <c r="H1841" i="22"/>
  <c r="H357" i="22"/>
  <c r="E356" i="22"/>
  <c r="H192" i="22"/>
  <c r="F109" i="22"/>
  <c r="G109" i="22" s="1"/>
  <c r="H1264" i="22"/>
  <c r="E1263" i="22"/>
  <c r="I2005" i="22"/>
  <c r="E2004" i="22"/>
  <c r="H1512" i="22"/>
  <c r="E1511" i="22"/>
  <c r="E1594" i="22"/>
  <c r="H1595" i="22"/>
  <c r="H274" i="22"/>
  <c r="E273" i="22"/>
  <c r="H1676" i="22"/>
  <c r="E1675" i="22"/>
  <c r="E110" i="22"/>
  <c r="H111" i="22"/>
  <c r="H1182" i="22"/>
  <c r="E1181" i="22"/>
  <c r="H1346" i="22"/>
  <c r="E1345" i="22"/>
  <c r="H686" i="22"/>
  <c r="E685" i="22"/>
  <c r="H2007" i="22"/>
  <c r="H605" i="22"/>
  <c r="E1759" i="22"/>
  <c r="H1760" i="22"/>
  <c r="H770" i="22"/>
  <c r="E769" i="22"/>
  <c r="I1510" i="22"/>
  <c r="E1510" i="22" s="1"/>
  <c r="E1509" i="22"/>
  <c r="H936" i="22"/>
  <c r="E935" i="22"/>
  <c r="H1926" i="22"/>
  <c r="E1925" i="22"/>
  <c r="H1430" i="22"/>
  <c r="E1429" i="22"/>
  <c r="H439" i="22"/>
  <c r="E438" i="22"/>
  <c r="H1927" i="22" l="1"/>
  <c r="E1926" i="22"/>
  <c r="H606" i="22"/>
  <c r="H1183" i="22"/>
  <c r="E1182" i="22"/>
  <c r="H275" i="22"/>
  <c r="E274" i="22"/>
  <c r="H440" i="22"/>
  <c r="E439" i="22"/>
  <c r="H937" i="22"/>
  <c r="E936" i="22"/>
  <c r="H771" i="22"/>
  <c r="E770" i="22"/>
  <c r="F110" i="22"/>
  <c r="G110" i="22" s="1"/>
  <c r="I604" i="22"/>
  <c r="E603" i="22"/>
  <c r="H358" i="22"/>
  <c r="E357" i="22"/>
  <c r="E523" i="22"/>
  <c r="H524" i="22"/>
  <c r="I1099" i="22"/>
  <c r="E1098" i="22"/>
  <c r="H1842" i="22"/>
  <c r="E1841" i="22"/>
  <c r="I191" i="22"/>
  <c r="E190" i="22"/>
  <c r="H1761" i="22"/>
  <c r="E1760" i="22"/>
  <c r="H1513" i="22"/>
  <c r="E1512" i="22"/>
  <c r="H2008" i="22"/>
  <c r="H687" i="22"/>
  <c r="E686" i="22"/>
  <c r="E1676" i="22"/>
  <c r="H1677" i="22"/>
  <c r="H1596" i="22"/>
  <c r="E1595" i="22"/>
  <c r="E1264" i="22"/>
  <c r="H1265" i="22"/>
  <c r="E1430" i="22"/>
  <c r="H1431" i="22"/>
  <c r="H1347" i="22"/>
  <c r="E1346" i="22"/>
  <c r="E111" i="22"/>
  <c r="H112" i="22"/>
  <c r="I2006" i="22"/>
  <c r="E2005" i="22"/>
  <c r="H193" i="22"/>
  <c r="H1102" i="22"/>
  <c r="H853" i="22"/>
  <c r="E852" i="22"/>
  <c r="H1018" i="22"/>
  <c r="E1017" i="22"/>
  <c r="F111" i="22" l="1"/>
  <c r="G111" i="22" s="1"/>
  <c r="I8" i="22" s="1"/>
  <c r="H2009" i="22"/>
  <c r="H525" i="22"/>
  <c r="E524" i="22"/>
  <c r="H276" i="22"/>
  <c r="E275" i="22"/>
  <c r="H1103" i="22"/>
  <c r="H854" i="22"/>
  <c r="E853" i="22"/>
  <c r="H1348" i="22"/>
  <c r="E1347" i="22"/>
  <c r="I2007" i="22"/>
  <c r="E2006" i="22"/>
  <c r="E112" i="22"/>
  <c r="H113" i="22"/>
  <c r="E113" i="22" s="1"/>
  <c r="H1432" i="22"/>
  <c r="E1431" i="22"/>
  <c r="H1678" i="22"/>
  <c r="E1677" i="22"/>
  <c r="H1514" i="22"/>
  <c r="E1513" i="22"/>
  <c r="H1762" i="22"/>
  <c r="E1761" i="22"/>
  <c r="I192" i="22"/>
  <c r="E191" i="22"/>
  <c r="H359" i="22"/>
  <c r="E358" i="22"/>
  <c r="H938" i="22"/>
  <c r="E938" i="22" s="1"/>
  <c r="E937" i="22"/>
  <c r="H607" i="22"/>
  <c r="H1843" i="22"/>
  <c r="E1842" i="22"/>
  <c r="H772" i="22"/>
  <c r="E771" i="22"/>
  <c r="H1019" i="22"/>
  <c r="E1018" i="22"/>
  <c r="H194" i="22"/>
  <c r="I605" i="22"/>
  <c r="E604" i="22"/>
  <c r="H1266" i="22"/>
  <c r="E1265" i="22"/>
  <c r="H1597" i="22"/>
  <c r="E1596" i="22"/>
  <c r="H688" i="22"/>
  <c r="E687" i="22"/>
  <c r="I1100" i="22"/>
  <c r="E1099" i="22"/>
  <c r="H441" i="22"/>
  <c r="E440" i="22"/>
  <c r="H1184" i="22"/>
  <c r="E1183" i="22"/>
  <c r="H1928" i="22"/>
  <c r="E1928" i="22" s="1"/>
  <c r="E1927" i="22"/>
  <c r="F189" i="22" l="1"/>
  <c r="G189" i="22" s="1"/>
  <c r="F190" i="22"/>
  <c r="G190" i="22" s="1"/>
  <c r="F191" i="22"/>
  <c r="G191" i="22" s="1"/>
  <c r="H1598" i="22"/>
  <c r="E1598" i="22" s="1"/>
  <c r="E1597" i="22"/>
  <c r="I1101" i="22"/>
  <c r="E1100" i="22"/>
  <c r="H1020" i="22"/>
  <c r="E1019" i="22"/>
  <c r="H1844" i="22"/>
  <c r="E1843" i="22"/>
  <c r="F185" i="22"/>
  <c r="G185" i="22" s="1"/>
  <c r="H1763" i="22"/>
  <c r="E1763" i="22" s="1"/>
  <c r="E1762" i="22"/>
  <c r="H1679" i="22"/>
  <c r="E1678" i="22"/>
  <c r="H526" i="22"/>
  <c r="E526" i="22" s="1"/>
  <c r="E525" i="22"/>
  <c r="F187" i="22"/>
  <c r="G187" i="22" s="1"/>
  <c r="F188" i="22"/>
  <c r="G188" i="22" s="1"/>
  <c r="H689" i="22"/>
  <c r="E688" i="22"/>
  <c r="F115" i="22"/>
  <c r="G115" i="22" s="1"/>
  <c r="F119" i="22"/>
  <c r="G119" i="22" s="1"/>
  <c r="F113" i="22"/>
  <c r="G113" i="22" s="1"/>
  <c r="F118" i="22"/>
  <c r="G118" i="22" s="1"/>
  <c r="F114" i="22"/>
  <c r="G114" i="22" s="1"/>
  <c r="F117" i="22"/>
  <c r="G117" i="22" s="1"/>
  <c r="F120" i="22"/>
  <c r="G120" i="22" s="1"/>
  <c r="F116" i="22"/>
  <c r="G116" i="22" s="1"/>
  <c r="F121" i="22"/>
  <c r="G121" i="22" s="1"/>
  <c r="F122" i="22"/>
  <c r="G122" i="22" s="1"/>
  <c r="F123" i="22"/>
  <c r="G123" i="22" s="1"/>
  <c r="F124" i="22"/>
  <c r="G124" i="22" s="1"/>
  <c r="F125" i="22"/>
  <c r="G125" i="22" s="1"/>
  <c r="F126" i="22"/>
  <c r="G126" i="22" s="1"/>
  <c r="F127" i="22"/>
  <c r="G127" i="22" s="1"/>
  <c r="F128" i="22"/>
  <c r="G128" i="22" s="1"/>
  <c r="F129" i="22"/>
  <c r="G129" i="22" s="1"/>
  <c r="F130" i="22"/>
  <c r="G130" i="22" s="1"/>
  <c r="F132" i="22"/>
  <c r="G132" i="22" s="1"/>
  <c r="F131" i="22"/>
  <c r="G131" i="22" s="1"/>
  <c r="F133" i="22"/>
  <c r="G133" i="22" s="1"/>
  <c r="F134" i="22"/>
  <c r="G134" i="22" s="1"/>
  <c r="F135" i="22"/>
  <c r="G135" i="22" s="1"/>
  <c r="F136" i="22"/>
  <c r="G136" i="22" s="1"/>
  <c r="F137" i="22"/>
  <c r="G137" i="22" s="1"/>
  <c r="F138" i="22"/>
  <c r="G138" i="22" s="1"/>
  <c r="F140" i="22"/>
  <c r="G140" i="22" s="1"/>
  <c r="F139" i="22"/>
  <c r="G139" i="22" s="1"/>
  <c r="F142" i="22"/>
  <c r="G142" i="22" s="1"/>
  <c r="F141" i="22"/>
  <c r="G141" i="22" s="1"/>
  <c r="F144" i="22"/>
  <c r="G144" i="22" s="1"/>
  <c r="F143" i="22"/>
  <c r="G143" i="22" s="1"/>
  <c r="F145" i="22"/>
  <c r="G145" i="22" s="1"/>
  <c r="F146" i="22"/>
  <c r="G146" i="22" s="1"/>
  <c r="F147" i="22"/>
  <c r="G147" i="22" s="1"/>
  <c r="F148" i="22"/>
  <c r="G148" i="22" s="1"/>
  <c r="F149" i="22"/>
  <c r="G149" i="22" s="1"/>
  <c r="F150" i="22"/>
  <c r="G150" i="22" s="1"/>
  <c r="F151" i="22"/>
  <c r="G151" i="22" s="1"/>
  <c r="F152" i="22"/>
  <c r="G152" i="22" s="1"/>
  <c r="F153" i="22"/>
  <c r="G153" i="22" s="1"/>
  <c r="F155" i="22"/>
  <c r="G155" i="22" s="1"/>
  <c r="F154" i="22"/>
  <c r="G154" i="22" s="1"/>
  <c r="F156" i="22"/>
  <c r="G156" i="22" s="1"/>
  <c r="F157" i="22"/>
  <c r="G157" i="22" s="1"/>
  <c r="F160" i="22"/>
  <c r="G160" i="22" s="1"/>
  <c r="F158" i="22"/>
  <c r="G158" i="22" s="1"/>
  <c r="F159" i="22"/>
  <c r="G159" i="22" s="1"/>
  <c r="F163" i="22"/>
  <c r="G163" i="22" s="1"/>
  <c r="F161" i="22"/>
  <c r="G161" i="22" s="1"/>
  <c r="F162" i="22"/>
  <c r="G162" i="22" s="1"/>
  <c r="F164" i="22"/>
  <c r="G164" i="22" s="1"/>
  <c r="F167" i="22"/>
  <c r="G167" i="22" s="1"/>
  <c r="F165" i="22"/>
  <c r="G165" i="22" s="1"/>
  <c r="F166" i="22"/>
  <c r="G166" i="22" s="1"/>
  <c r="F168" i="22"/>
  <c r="G168" i="22" s="1"/>
  <c r="F169" i="22"/>
  <c r="G169" i="22" s="1"/>
  <c r="F170" i="22"/>
  <c r="G170" i="22" s="1"/>
  <c r="F171" i="22"/>
  <c r="G171" i="22" s="1"/>
  <c r="F172" i="22"/>
  <c r="G172" i="22" s="1"/>
  <c r="F175" i="22"/>
  <c r="G175" i="22" s="1"/>
  <c r="F173" i="22"/>
  <c r="G173" i="22" s="1"/>
  <c r="F174" i="22"/>
  <c r="G174" i="22" s="1"/>
  <c r="F176" i="22"/>
  <c r="G176" i="22" s="1"/>
  <c r="F177" i="22"/>
  <c r="G177" i="22" s="1"/>
  <c r="F178" i="22"/>
  <c r="G178" i="22" s="1"/>
  <c r="F179" i="22"/>
  <c r="G179" i="22" s="1"/>
  <c r="F180" i="22"/>
  <c r="G180" i="22" s="1"/>
  <c r="F183" i="22"/>
  <c r="G183" i="22" s="1"/>
  <c r="F181" i="22"/>
  <c r="G181" i="22" s="1"/>
  <c r="F184" i="22"/>
  <c r="G184" i="22" s="1"/>
  <c r="F182" i="22"/>
  <c r="G182" i="22" s="1"/>
  <c r="F186" i="22"/>
  <c r="G186" i="22" s="1"/>
  <c r="I2008" i="22"/>
  <c r="E2007" i="22"/>
  <c r="E1348" i="22"/>
  <c r="H1349" i="22"/>
  <c r="H277" i="22"/>
  <c r="E276" i="22"/>
  <c r="E441" i="22"/>
  <c r="H442" i="22"/>
  <c r="H1267" i="22"/>
  <c r="E1266" i="22"/>
  <c r="I606" i="22"/>
  <c r="E605" i="22"/>
  <c r="H195" i="22"/>
  <c r="H773" i="22"/>
  <c r="E773" i="22" s="1"/>
  <c r="E772" i="22"/>
  <c r="I193" i="22"/>
  <c r="E192" i="22"/>
  <c r="H1515" i="22"/>
  <c r="E1514" i="22"/>
  <c r="F112" i="22"/>
  <c r="G112" i="22" s="1"/>
  <c r="H855" i="22"/>
  <c r="E854" i="22"/>
  <c r="H1185" i="22"/>
  <c r="E1184" i="22"/>
  <c r="H608" i="22"/>
  <c r="H360" i="22"/>
  <c r="E359" i="22"/>
  <c r="H1433" i="22"/>
  <c r="E1433" i="22" s="1"/>
  <c r="E1432" i="22"/>
  <c r="H2010" i="22"/>
  <c r="I194" i="22" l="1"/>
  <c r="E193" i="22"/>
  <c r="H278" i="22"/>
  <c r="E278" i="22" s="1"/>
  <c r="E277" i="22"/>
  <c r="H1516" i="22"/>
  <c r="E1516" i="22" s="1"/>
  <c r="E1515" i="22"/>
  <c r="I607" i="22"/>
  <c r="E606" i="22"/>
  <c r="H1268" i="22"/>
  <c r="E1268" i="22" s="1"/>
  <c r="E1267" i="22"/>
  <c r="I2009" i="22"/>
  <c r="E2008" i="22"/>
  <c r="H1680" i="22"/>
  <c r="E1679" i="22"/>
  <c r="H361" i="22"/>
  <c r="E361" i="22" s="1"/>
  <c r="E360" i="22"/>
  <c r="H2011" i="22"/>
  <c r="E2011" i="22" s="1"/>
  <c r="H1186" i="22"/>
  <c r="E1186" i="22" s="1"/>
  <c r="E1185" i="22"/>
  <c r="H856" i="22"/>
  <c r="E856" i="22" s="1"/>
  <c r="E855" i="22"/>
  <c r="F192" i="22"/>
  <c r="G192" i="22" s="1"/>
  <c r="H443" i="22"/>
  <c r="E443" i="22" s="1"/>
  <c r="E442" i="22"/>
  <c r="H1350" i="22"/>
  <c r="E1349" i="22"/>
  <c r="H690" i="22"/>
  <c r="E689" i="22"/>
  <c r="H1845" i="22"/>
  <c r="E1844" i="22"/>
  <c r="H1021" i="22"/>
  <c r="E1021" i="22" s="1"/>
  <c r="E1020" i="22"/>
  <c r="I1102" i="22"/>
  <c r="E1101" i="22"/>
  <c r="H691" i="22" l="1"/>
  <c r="E691" i="22" s="1"/>
  <c r="E690" i="22"/>
  <c r="I1103" i="22"/>
  <c r="E1102" i="22"/>
  <c r="H1846" i="22"/>
  <c r="E1846" i="22" s="1"/>
  <c r="E1845" i="22"/>
  <c r="H1351" i="22"/>
  <c r="E1351" i="22" s="1"/>
  <c r="E1350" i="22"/>
  <c r="E1680" i="22"/>
  <c r="H1681" i="22"/>
  <c r="E1681" i="22" s="1"/>
  <c r="F193" i="22"/>
  <c r="G193" i="22" s="1"/>
  <c r="I608" i="22"/>
  <c r="E607" i="22"/>
  <c r="I195" i="22"/>
  <c r="E194" i="22"/>
  <c r="I2010" i="22"/>
  <c r="E2010" i="22" s="1"/>
  <c r="E2009" i="22"/>
  <c r="I609" i="22" l="1"/>
  <c r="E608" i="22"/>
  <c r="F194" i="22"/>
  <c r="G194" i="22" s="1"/>
  <c r="I196" i="22"/>
  <c r="E195" i="22"/>
  <c r="I1104" i="22"/>
  <c r="E1103" i="22"/>
  <c r="I610" i="22" l="1"/>
  <c r="E610" i="22" s="1"/>
  <c r="E609" i="22"/>
  <c r="I1105" i="22"/>
  <c r="E1104" i="22"/>
  <c r="F195" i="22"/>
  <c r="G195" i="22" s="1"/>
  <c r="I197" i="22"/>
  <c r="E196" i="22"/>
  <c r="I198" i="22" l="1"/>
  <c r="E197" i="22"/>
  <c r="I1106" i="22"/>
  <c r="E1105" i="22"/>
  <c r="F196" i="22"/>
  <c r="G196" i="22" s="1"/>
  <c r="F197" i="22" l="1"/>
  <c r="G197" i="22" s="1"/>
  <c r="I1107" i="22"/>
  <c r="E1106" i="22"/>
  <c r="I199" i="22"/>
  <c r="E198" i="22"/>
  <c r="F198" i="22" l="1"/>
  <c r="G198" i="22" s="1"/>
  <c r="I1108" i="22"/>
  <c r="E1107" i="22"/>
  <c r="I200" i="22"/>
  <c r="E199" i="22"/>
  <c r="I1109" i="22" l="1"/>
  <c r="E1108" i="22"/>
  <c r="F199" i="22"/>
  <c r="G199" i="22" s="1"/>
  <c r="I201" i="22"/>
  <c r="E200" i="22"/>
  <c r="F200" i="22" l="1"/>
  <c r="G200" i="22" s="1"/>
  <c r="I1110" i="22"/>
  <c r="E1110" i="22" s="1"/>
  <c r="E1109" i="22"/>
  <c r="I202" i="22"/>
  <c r="E201" i="22"/>
  <c r="F201" i="22" l="1"/>
  <c r="G201" i="22" s="1"/>
  <c r="I203" i="22"/>
  <c r="E202" i="22"/>
  <c r="F202" i="22" l="1"/>
  <c r="G202" i="22" s="1"/>
  <c r="I204" i="22"/>
  <c r="E203" i="22"/>
  <c r="I205" i="22" l="1"/>
  <c r="E204" i="22"/>
  <c r="F203" i="22"/>
  <c r="G203" i="22" s="1"/>
  <c r="F204" i="22" l="1"/>
  <c r="G204" i="22" s="1"/>
  <c r="I206" i="22"/>
  <c r="E205" i="22"/>
  <c r="I207" i="22" l="1"/>
  <c r="E206" i="22"/>
  <c r="F206" i="22" s="1"/>
  <c r="G206" i="22" s="1"/>
  <c r="F205" i="22"/>
  <c r="G205" i="22" s="1"/>
  <c r="I208" i="22" l="1"/>
  <c r="E207" i="22"/>
  <c r="F207" i="22" l="1"/>
  <c r="G207" i="22" s="1"/>
  <c r="I209" i="22"/>
  <c r="E208" i="22"/>
  <c r="F208" i="22" s="1"/>
  <c r="G208" i="22" s="1"/>
  <c r="I210" i="22" l="1"/>
  <c r="E210" i="22" s="1"/>
  <c r="E209" i="22"/>
  <c r="F1568" i="22" l="1"/>
  <c r="G1568" i="22" s="1"/>
  <c r="F1545" i="22"/>
  <c r="G1545" i="22" s="1"/>
  <c r="F1702" i="22"/>
  <c r="G1702" i="22" s="1"/>
  <c r="F1880" i="22"/>
  <c r="G1880" i="22" s="1"/>
  <c r="F1644" i="22"/>
  <c r="G1644" i="22" s="1"/>
  <c r="F1232" i="22"/>
  <c r="G1232" i="22" s="1"/>
  <c r="F1536" i="22"/>
  <c r="G1536" i="22" s="1"/>
  <c r="F1742" i="22"/>
  <c r="G1742" i="22" s="1"/>
  <c r="F1656" i="22"/>
  <c r="G1656" i="22" s="1"/>
  <c r="F1927" i="22"/>
  <c r="G1927" i="22" s="1"/>
  <c r="F1623" i="22"/>
  <c r="G1623" i="22" s="1"/>
  <c r="F1922" i="22"/>
  <c r="G1922" i="22" s="1"/>
  <c r="F1310" i="22"/>
  <c r="G1310" i="22" s="1"/>
  <c r="F1404" i="22"/>
  <c r="G1404" i="22" s="1"/>
  <c r="F1116" i="22"/>
  <c r="G1116" i="22" s="1"/>
  <c r="F1745" i="22"/>
  <c r="G1745" i="22" s="1"/>
  <c r="F1800" i="22"/>
  <c r="G1800" i="22" s="1"/>
  <c r="F1757" i="22"/>
  <c r="G1757" i="22" s="1"/>
  <c r="F1164" i="22"/>
  <c r="G1164" i="22" s="1"/>
  <c r="F1280" i="22"/>
  <c r="G1280" i="22" s="1"/>
  <c r="F1603" i="22"/>
  <c r="G1603" i="22" s="1"/>
  <c r="F1257" i="22"/>
  <c r="G1257" i="22" s="1"/>
  <c r="F1601" i="22"/>
  <c r="G1601" i="22" s="1"/>
  <c r="F1268" i="22"/>
  <c r="G1268" i="22" s="1"/>
  <c r="F1216" i="22"/>
  <c r="G1216" i="22" s="1"/>
  <c r="F1945" i="22"/>
  <c r="G1945" i="22" s="1"/>
  <c r="F1299" i="22"/>
  <c r="G1299" i="22" s="1"/>
  <c r="F1781" i="22"/>
  <c r="G1781" i="22" s="1"/>
  <c r="F1737" i="22"/>
  <c r="G1737" i="22" s="1"/>
  <c r="F1335" i="22"/>
  <c r="G1335" i="22" s="1"/>
  <c r="F2009" i="22"/>
  <c r="G2009" i="22" s="1"/>
  <c r="F1313" i="22"/>
  <c r="G1313" i="22" s="1"/>
  <c r="F1166" i="22"/>
  <c r="G1166" i="22" s="1"/>
  <c r="F1888" i="22"/>
  <c r="G1888" i="22" s="1"/>
  <c r="F1919" i="22"/>
  <c r="G1919" i="22" s="1"/>
  <c r="F1873" i="22"/>
  <c r="G1873" i="22" s="1"/>
  <c r="F1901" i="22"/>
  <c r="G1901" i="22" s="1"/>
  <c r="F1444" i="22"/>
  <c r="G1444" i="22" s="1"/>
  <c r="F1205" i="22"/>
  <c r="G1205" i="22" s="1"/>
  <c r="F1637" i="22"/>
  <c r="G1637" i="22" s="1"/>
  <c r="F1378" i="22"/>
  <c r="G1378" i="22" s="1"/>
  <c r="F1979" i="22"/>
  <c r="G1979" i="22" s="1"/>
  <c r="F1776" i="22"/>
  <c r="G1776" i="22" s="1"/>
  <c r="F1359" i="22"/>
  <c r="G1359" i="22" s="1"/>
  <c r="F1722" i="22"/>
  <c r="G1722" i="22" s="1"/>
  <c r="F1897" i="22"/>
  <c r="G1897" i="22" s="1"/>
  <c r="F1859" i="22"/>
  <c r="G1859" i="22" s="1"/>
  <c r="F1573" i="22"/>
  <c r="G1573" i="22" s="1"/>
  <c r="F209" i="22"/>
  <c r="G209" i="22" s="1"/>
  <c r="F1160" i="22"/>
  <c r="G1160" i="22" s="1"/>
  <c r="F1896" i="22"/>
  <c r="G1896" i="22" s="1"/>
  <c r="F1895" i="22"/>
  <c r="G1895" i="22" s="1"/>
  <c r="F1469" i="22"/>
  <c r="G1469" i="22" s="1"/>
  <c r="F1468" i="22"/>
  <c r="G1468" i="22" s="1"/>
  <c r="F1271" i="22"/>
  <c r="G1271" i="22" s="1"/>
  <c r="F1289" i="22"/>
  <c r="G1289" i="22" s="1"/>
  <c r="F1320" i="22"/>
  <c r="G1320" i="22" s="1"/>
  <c r="F1248" i="22"/>
  <c r="G1248" i="22" s="1"/>
  <c r="F1316" i="22"/>
  <c r="G1316" i="22" s="1"/>
  <c r="F1978" i="22"/>
  <c r="G1978" i="22" s="1"/>
  <c r="F1670" i="22"/>
  <c r="G1670" i="22" s="1"/>
  <c r="F1457" i="22"/>
  <c r="G1457" i="22" s="1"/>
  <c r="F1879" i="22"/>
  <c r="G1879" i="22" s="1"/>
  <c r="F1913" i="22"/>
  <c r="G1913" i="22" s="1"/>
  <c r="F1698" i="22"/>
  <c r="G1698" i="22" s="1"/>
  <c r="F1395" i="22"/>
  <c r="G1395" i="22" s="1"/>
  <c r="F1234" i="22"/>
  <c r="G1234" i="22" s="1"/>
  <c r="F1932" i="22"/>
  <c r="G1932" i="22" s="1"/>
  <c r="F1797" i="22"/>
  <c r="G1797" i="22" s="1"/>
  <c r="F1726" i="22"/>
  <c r="G1726" i="22" s="1"/>
  <c r="F1944" i="22"/>
  <c r="G1944" i="22" s="1"/>
  <c r="F1274" i="22"/>
  <c r="G1274" i="22" s="1"/>
  <c r="F1505" i="22"/>
  <c r="G1505" i="22" s="1"/>
  <c r="F1148" i="22"/>
  <c r="G1148" i="22" s="1"/>
  <c r="F1331" i="22"/>
  <c r="G1331" i="22" s="1"/>
  <c r="F1982" i="22"/>
  <c r="G1982" i="22" s="1"/>
  <c r="F1723" i="22"/>
  <c r="G1723" i="22" s="1"/>
  <c r="F1584" i="22"/>
  <c r="G1584" i="22" s="1"/>
  <c r="F1293" i="22"/>
  <c r="G1293" i="22" s="1"/>
  <c r="F1809" i="22"/>
  <c r="G1809" i="22" s="1"/>
  <c r="F1220" i="22"/>
  <c r="G1220" i="22" s="1"/>
  <c r="F1878" i="22"/>
  <c r="G1878" i="22" s="1"/>
  <c r="F1346" i="22"/>
  <c r="G1346" i="22" s="1"/>
  <c r="F1840" i="22"/>
  <c r="G1840" i="22" s="1"/>
  <c r="F1795" i="22"/>
  <c r="G1795" i="22" s="1"/>
  <c r="F1915" i="22"/>
  <c r="G1915" i="22" s="1"/>
  <c r="F1314" i="22"/>
  <c r="G1314" i="22" s="1"/>
  <c r="F1912" i="22"/>
  <c r="G1912" i="22" s="1"/>
  <c r="F1493" i="22"/>
  <c r="G1493" i="22" s="1"/>
  <c r="F1279" i="22"/>
  <c r="G1279" i="22" s="1"/>
  <c r="F1213" i="22"/>
  <c r="G1213" i="22" s="1"/>
  <c r="F1529" i="22"/>
  <c r="G1529" i="22" s="1"/>
  <c r="F1489" i="22"/>
  <c r="G1489" i="22" s="1"/>
  <c r="F1276" i="22"/>
  <c r="G1276" i="22" s="1"/>
  <c r="F1968" i="22"/>
  <c r="G1968" i="22" s="1"/>
  <c r="F1805" i="22"/>
  <c r="G1805" i="22" s="1"/>
  <c r="F1432" i="22"/>
  <c r="G1432" i="22" s="1"/>
  <c r="F1111" i="22"/>
  <c r="G1111" i="22" s="1"/>
  <c r="F1497" i="22"/>
  <c r="G1497" i="22" s="1"/>
  <c r="F2006" i="22"/>
  <c r="G2006" i="22" s="1"/>
  <c r="F1914" i="22"/>
  <c r="G1914" i="22" s="1"/>
  <c r="F1490" i="22"/>
  <c r="G1490" i="22" s="1"/>
  <c r="F1121" i="22"/>
  <c r="G1121" i="22" s="1"/>
  <c r="F1694" i="22"/>
  <c r="G1694" i="22" s="1"/>
  <c r="F1951" i="22"/>
  <c r="G1951" i="22" s="1"/>
  <c r="F1441" i="22"/>
  <c r="G1441" i="22" s="1"/>
  <c r="F1418" i="22"/>
  <c r="G1418" i="22" s="1"/>
  <c r="F1308" i="22"/>
  <c r="G1308" i="22" s="1"/>
  <c r="F1486" i="22"/>
  <c r="G1486" i="22" s="1"/>
  <c r="F1847" i="22"/>
  <c r="G1847" i="22" s="1"/>
  <c r="F1921" i="22"/>
  <c r="G1921" i="22" s="1"/>
  <c r="F1635" i="22"/>
  <c r="G1635" i="22" s="1"/>
  <c r="F1754" i="22"/>
  <c r="G1754" i="22" s="1"/>
  <c r="F1452" i="22"/>
  <c r="G1452" i="22" s="1"/>
  <c r="F1733" i="22"/>
  <c r="G1733" i="22" s="1"/>
  <c r="F1626" i="22"/>
  <c r="G1626" i="22" s="1"/>
  <c r="F1146" i="22"/>
  <c r="G1146" i="22" s="1"/>
  <c r="F1640" i="22"/>
  <c r="G1640" i="22" s="1"/>
  <c r="F1523" i="22"/>
  <c r="G1523" i="22" s="1"/>
  <c r="F1943" i="22"/>
  <c r="G1943" i="22" s="1"/>
  <c r="F1651" i="22"/>
  <c r="G1651" i="22" s="1"/>
  <c r="F1473" i="22"/>
  <c r="G1473" i="22" s="1"/>
  <c r="F1510" i="22"/>
  <c r="G1510" i="22" s="1"/>
  <c r="F1833" i="22"/>
  <c r="G1833" i="22" s="1"/>
  <c r="F1266" i="22"/>
  <c r="G1266" i="22" s="1"/>
  <c r="F1414" i="22"/>
  <c r="G1414" i="22" s="1"/>
  <c r="F1323" i="22"/>
  <c r="G1323" i="22" s="1"/>
  <c r="F1682" i="22"/>
  <c r="G1682" i="22" s="1"/>
  <c r="F1608" i="22"/>
  <c r="G1608" i="22" s="1"/>
  <c r="F1285" i="22"/>
  <c r="G1285" i="22" s="1"/>
  <c r="F1646" i="22"/>
  <c r="G1646" i="22" s="1"/>
  <c r="F1582" i="22"/>
  <c r="G1582" i="22" s="1"/>
  <c r="F1334" i="22"/>
  <c r="G1334" i="22" s="1"/>
  <c r="F1506" i="22"/>
  <c r="G1506" i="22" s="1"/>
  <c r="F1366" i="22"/>
  <c r="G1366" i="22" s="1"/>
  <c r="F1303" i="22"/>
  <c r="G1303" i="22" s="1"/>
  <c r="F1793" i="22"/>
  <c r="G1793" i="22" s="1"/>
  <c r="F1907" i="22"/>
  <c r="G1907" i="22" s="1"/>
  <c r="F1379" i="22"/>
  <c r="G1379" i="22" s="1"/>
  <c r="F1267" i="22"/>
  <c r="G1267" i="22" s="1"/>
  <c r="F1231" i="22"/>
  <c r="G1231" i="22" s="1"/>
  <c r="F1196" i="22"/>
  <c r="G1196" i="22" s="1"/>
  <c r="F1700" i="22"/>
  <c r="G1700" i="22" s="1"/>
  <c r="F1305" i="22"/>
  <c r="G1305" i="22" s="1"/>
  <c r="F1572" i="22"/>
  <c r="G1572" i="22" s="1"/>
  <c r="F1654" i="22"/>
  <c r="G1654" i="22" s="1"/>
  <c r="F1926" i="22"/>
  <c r="G1926" i="22" s="1"/>
  <c r="F1721" i="22"/>
  <c r="G1721" i="22" s="1"/>
  <c r="F1864" i="22"/>
  <c r="G1864" i="22" s="1"/>
  <c r="F1315" i="22"/>
  <c r="G1315" i="22" s="1"/>
  <c r="F1785" i="22"/>
  <c r="G1785" i="22" s="1"/>
  <c r="F1771" i="22"/>
  <c r="G1771" i="22" s="1"/>
  <c r="F1743" i="22"/>
  <c r="G1743" i="22" s="1"/>
  <c r="F1377" i="22"/>
  <c r="G1377" i="22" s="1"/>
  <c r="F1503" i="22"/>
  <c r="G1503" i="22" s="1"/>
  <c r="F1817" i="22"/>
  <c r="G1817" i="22" s="1"/>
  <c r="F1450" i="22"/>
  <c r="G1450" i="22" s="1"/>
  <c r="F1476" i="22"/>
  <c r="G1476" i="22" s="1"/>
  <c r="F1526" i="22"/>
  <c r="G1526" i="22" s="1"/>
  <c r="F1841" i="22"/>
  <c r="G1841" i="22" s="1"/>
  <c r="F1980" i="22"/>
  <c r="G1980" i="22" s="1"/>
  <c r="F1499" i="22"/>
  <c r="G1499" i="22" s="1"/>
  <c r="F1666" i="22"/>
  <c r="G1666" i="22" s="1"/>
  <c r="F1328" i="22"/>
  <c r="G1328" i="22" s="1"/>
  <c r="F1786" i="22"/>
  <c r="G1786" i="22" s="1"/>
  <c r="F1684" i="22"/>
  <c r="G1684" i="22" s="1"/>
  <c r="F1688" i="22"/>
  <c r="G1688" i="22" s="1"/>
  <c r="F1689" i="22"/>
  <c r="G1689" i="22" s="1"/>
  <c r="F1790" i="22"/>
  <c r="G1790" i="22" s="1"/>
  <c r="F1284" i="22"/>
  <c r="G1284" i="22" s="1"/>
  <c r="F1256" i="22"/>
  <c r="G1256" i="22" s="1"/>
  <c r="F1460" i="22"/>
  <c r="G1460" i="22" s="1"/>
  <c r="F1475" i="22"/>
  <c r="G1475" i="22" s="1"/>
  <c r="F1221" i="22"/>
  <c r="G1221" i="22" s="1"/>
  <c r="F1961" i="22"/>
  <c r="G1961" i="22" s="1"/>
  <c r="F1780" i="22"/>
  <c r="G1780" i="22" s="1"/>
  <c r="F1659" i="22"/>
  <c r="G1659" i="22" s="1"/>
  <c r="F1151" i="22"/>
  <c r="G1151" i="22" s="1"/>
  <c r="F1343" i="22"/>
  <c r="G1343" i="22" s="1"/>
  <c r="F1203" i="22"/>
  <c r="G1203" i="22" s="1"/>
  <c r="F1609" i="22"/>
  <c r="G1609" i="22" s="1"/>
  <c r="F1692" i="22"/>
  <c r="G1692" i="22" s="1"/>
  <c r="F1576" i="22"/>
  <c r="G1576" i="22" s="1"/>
  <c r="F1209" i="22"/>
  <c r="G1209" i="22" s="1"/>
  <c r="F1198" i="22"/>
  <c r="G1198" i="22" s="1"/>
  <c r="F1614" i="22"/>
  <c r="G1614" i="22" s="1"/>
  <c r="F1281" i="22"/>
  <c r="G1281" i="22" s="1"/>
  <c r="F1291" i="22"/>
  <c r="G1291" i="22" s="1"/>
  <c r="F1558" i="22"/>
  <c r="G1558" i="22" s="1"/>
  <c r="F1566" i="22"/>
  <c r="G1566" i="22" s="1"/>
  <c r="F1348" i="22"/>
  <c r="G1348" i="22" s="1"/>
  <c r="F1870" i="22"/>
  <c r="G1870" i="22" s="1"/>
  <c r="F1778" i="22"/>
  <c r="G1778" i="22" s="1"/>
  <c r="F1844" i="22"/>
  <c r="G1844" i="22" s="1"/>
  <c r="F1639" i="22"/>
  <c r="G1639" i="22" s="1"/>
  <c r="F1252" i="22"/>
  <c r="G1252" i="22" s="1"/>
  <c r="F1265" i="22"/>
  <c r="G1265" i="22" s="1"/>
  <c r="F1551" i="22"/>
  <c r="G1551" i="22" s="1"/>
  <c r="F1954" i="22"/>
  <c r="G1954" i="22" s="1"/>
  <c r="F1740" i="22"/>
  <c r="G1740" i="22" s="1"/>
  <c r="F1436" i="22"/>
  <c r="G1436" i="22" s="1"/>
  <c r="F1680" i="22"/>
  <c r="G1680" i="22" s="1"/>
  <c r="F1803" i="22"/>
  <c r="G1803" i="22" s="1"/>
  <c r="F1933" i="22"/>
  <c r="G1933" i="22" s="1"/>
  <c r="F1336" i="22"/>
  <c r="G1336" i="22" s="1"/>
  <c r="F1607" i="22"/>
  <c r="G1607" i="22" s="1"/>
  <c r="F1753" i="22"/>
  <c r="G1753" i="22" s="1"/>
  <c r="F1541" i="22"/>
  <c r="G1541" i="22" s="1"/>
  <c r="F1660" i="22"/>
  <c r="G1660" i="22" s="1"/>
  <c r="F1725" i="22"/>
  <c r="G1725" i="22" s="1"/>
  <c r="F1537" i="22"/>
  <c r="G1537" i="22" s="1"/>
  <c r="F1773" i="22"/>
  <c r="G1773" i="22" s="1"/>
  <c r="F1483" i="22"/>
  <c r="G1483" i="22" s="1"/>
  <c r="F1181" i="22"/>
  <c r="G1181" i="22" s="1"/>
  <c r="F1592" i="22"/>
  <c r="G1592" i="22" s="1"/>
  <c r="F1176" i="22"/>
  <c r="G1176" i="22" s="1"/>
  <c r="F1918" i="22"/>
  <c r="G1918" i="22" s="1"/>
  <c r="F1649" i="22"/>
  <c r="G1649" i="22" s="1"/>
  <c r="F1384" i="22"/>
  <c r="G1384" i="22" s="1"/>
  <c r="F1763" i="22"/>
  <c r="G1763" i="22" s="1"/>
  <c r="F1855" i="22"/>
  <c r="G1855" i="22" s="1"/>
  <c r="F1482" i="22"/>
  <c r="G1482" i="22" s="1"/>
  <c r="F1866" i="22"/>
  <c r="G1866" i="22" s="1"/>
  <c r="F1687" i="22"/>
  <c r="G1687" i="22" s="1"/>
  <c r="F1690" i="22"/>
  <c r="G1690" i="22" s="1"/>
  <c r="F1602" i="22"/>
  <c r="G1602" i="22" s="1"/>
  <c r="F1987" i="22"/>
  <c r="G1987" i="22" s="1"/>
  <c r="F1808" i="22"/>
  <c r="G1808" i="22" s="1"/>
  <c r="F1706" i="22"/>
  <c r="G1706" i="22" s="1"/>
  <c r="F1532" i="22"/>
  <c r="G1532" i="22" s="1"/>
  <c r="F1863" i="22"/>
  <c r="G1863" i="22" s="1"/>
  <c r="F1767" i="22"/>
  <c r="G1767" i="22" s="1"/>
  <c r="F1963" i="22"/>
  <c r="G1963" i="22" s="1"/>
  <c r="F1583" i="22"/>
  <c r="G1583" i="22" s="1"/>
  <c r="F1207" i="22"/>
  <c r="G1207" i="22" s="1"/>
  <c r="F1365" i="22"/>
  <c r="G1365" i="22" s="1"/>
  <c r="F1180" i="22"/>
  <c r="G1180" i="22" s="1"/>
  <c r="F1515" i="22"/>
  <c r="G1515" i="22" s="1"/>
  <c r="F1575" i="22"/>
  <c r="G1575" i="22" s="1"/>
  <c r="F1238" i="22"/>
  <c r="G1238" i="22" s="1"/>
  <c r="F1242" i="22"/>
  <c r="G1242" i="22" s="1"/>
  <c r="F1858" i="22"/>
  <c r="G1858" i="22" s="1"/>
  <c r="F1119" i="22"/>
  <c r="G1119" i="22" s="1"/>
  <c r="F1618" i="22"/>
  <c r="G1618" i="22" s="1"/>
  <c r="F1287" i="22"/>
  <c r="G1287" i="22" s="1"/>
  <c r="F1856" i="22"/>
  <c r="G1856" i="22" s="1"/>
  <c r="F1887" i="22"/>
  <c r="G1887" i="22" s="1"/>
  <c r="F1751" i="22"/>
  <c r="G1751" i="22" s="1"/>
  <c r="F1193" i="22"/>
  <c r="G1193" i="22" s="1"/>
  <c r="F1868" i="22"/>
  <c r="G1868" i="22" s="1"/>
  <c r="F1577" i="22"/>
  <c r="G1577" i="22" s="1"/>
  <c r="F1834" i="22"/>
  <c r="G1834" i="22" s="1"/>
  <c r="F1200" i="22"/>
  <c r="G1200" i="22" s="1"/>
  <c r="F1597" i="22"/>
  <c r="G1597" i="22" s="1"/>
  <c r="F1459" i="22"/>
  <c r="G1459" i="22" s="1"/>
  <c r="F1966" i="22"/>
  <c r="G1966" i="22" s="1"/>
  <c r="F1417" i="22"/>
  <c r="G1417" i="22" s="1"/>
  <c r="F1628" i="22"/>
  <c r="G1628" i="22" s="1"/>
  <c r="F1156" i="22"/>
  <c r="G1156" i="22" s="1"/>
  <c r="F1892" i="22"/>
  <c r="G1892" i="22" s="1"/>
  <c r="F1782" i="22"/>
  <c r="G1782" i="22" s="1"/>
  <c r="F1894" i="22"/>
  <c r="G1894" i="22" s="1"/>
  <c r="F1578" i="22"/>
  <c r="G1578" i="22" s="1"/>
  <c r="F1898" i="22"/>
  <c r="G1898" i="22" s="1"/>
  <c r="F1470" i="22"/>
  <c r="G1470" i="22" s="1"/>
  <c r="F1189" i="22"/>
  <c r="G1189" i="22" s="1"/>
  <c r="F1455" i="22"/>
  <c r="G1455" i="22" s="1"/>
  <c r="F1801" i="22"/>
  <c r="G1801" i="22" s="1"/>
  <c r="F1330" i="22"/>
  <c r="G1330" i="22" s="1"/>
  <c r="F1539" i="22"/>
  <c r="G1539" i="22" s="1"/>
  <c r="F1678" i="22"/>
  <c r="G1678" i="22" s="1"/>
  <c r="F1630" i="22"/>
  <c r="G1630" i="22" s="1"/>
  <c r="F1616" i="22"/>
  <c r="G1616" i="22" s="1"/>
  <c r="F1430" i="22"/>
  <c r="G1430" i="22" s="1"/>
  <c r="F1845" i="22"/>
  <c r="G1845" i="22" s="1"/>
  <c r="F1741" i="22"/>
  <c r="G1741" i="22" s="1"/>
  <c r="F1562" i="22"/>
  <c r="G1562" i="22" s="1"/>
  <c r="F1799" i="22"/>
  <c r="G1799" i="22" s="1"/>
  <c r="F1683" i="22"/>
  <c r="G1683" i="22" s="1"/>
  <c r="F1327" i="22"/>
  <c r="G1327" i="22" s="1"/>
  <c r="F1124" i="22"/>
  <c r="G1124" i="22" s="1"/>
  <c r="F1852" i="22"/>
  <c r="G1852" i="22" s="1"/>
  <c r="F1976" i="22"/>
  <c r="G1976" i="22" s="1"/>
  <c r="F1703" i="22"/>
  <c r="G1703" i="22" s="1"/>
  <c r="F1748" i="22"/>
  <c r="G1748" i="22" s="1"/>
  <c r="F1560" i="22"/>
  <c r="G1560" i="22" s="1"/>
  <c r="F1664" i="22"/>
  <c r="G1664" i="22" s="1"/>
  <c r="F1905" i="22"/>
  <c r="G1905" i="22" s="1"/>
  <c r="F1695" i="22"/>
  <c r="G1695" i="22" s="1"/>
  <c r="F1815" i="22"/>
  <c r="G1815" i="22" s="1"/>
  <c r="F1329" i="22"/>
  <c r="G1329" i="22" s="1"/>
  <c r="F1318" i="22"/>
  <c r="G1318" i="22" s="1"/>
  <c r="F1253" i="22"/>
  <c r="G1253" i="22" s="1"/>
  <c r="F1340" i="22"/>
  <c r="G1340" i="22" s="1"/>
  <c r="F1554" i="22"/>
  <c r="G1554" i="22" s="1"/>
  <c r="F1297" i="22"/>
  <c r="G1297" i="22" s="1"/>
  <c r="F1588" i="22"/>
  <c r="G1588" i="22" s="1"/>
  <c r="F1131" i="22"/>
  <c r="G1131" i="22" s="1"/>
  <c r="F1727" i="22"/>
  <c r="G1727" i="22" s="1"/>
  <c r="F1975" i="22"/>
  <c r="G1975" i="22" s="1"/>
  <c r="F1519" i="22"/>
  <c r="G1519" i="22" s="1"/>
  <c r="F1451" i="22"/>
  <c r="G1451" i="22" s="1"/>
  <c r="F1324" i="22"/>
  <c r="G1324" i="22" s="1"/>
  <c r="F1317" i="22"/>
  <c r="G1317" i="22" s="1"/>
  <c r="F1830" i="22"/>
  <c r="G1830" i="22" s="1"/>
  <c r="F1504" i="22"/>
  <c r="G1504" i="22" s="1"/>
  <c r="F1565" i="22"/>
  <c r="G1565" i="22" s="1"/>
  <c r="F1481" i="22"/>
  <c r="G1481" i="22" s="1"/>
  <c r="F1848" i="22"/>
  <c r="G1848" i="22" s="1"/>
  <c r="F1647" i="22"/>
  <c r="G1647" i="22" s="1"/>
  <c r="F1731" i="22"/>
  <c r="G1731" i="22" s="1"/>
  <c r="F1849" i="22"/>
  <c r="G1849" i="22" s="1"/>
  <c r="F1952" i="22"/>
  <c r="G1952" i="22" s="1"/>
  <c r="F1903" i="22"/>
  <c r="G1903" i="22" s="1"/>
  <c r="F1806" i="22"/>
  <c r="G1806" i="22" s="1"/>
  <c r="F1839" i="22"/>
  <c r="G1839" i="22" s="1"/>
  <c r="F1199" i="22"/>
  <c r="G1199" i="22" s="1"/>
  <c r="F1860" i="22"/>
  <c r="G1860" i="22" s="1"/>
  <c r="F1872" i="22"/>
  <c r="G1872" i="22" s="1"/>
  <c r="F1408" i="22"/>
  <c r="G1408" i="22" s="1"/>
  <c r="F1998" i="22"/>
  <c r="G1998" i="22" s="1"/>
  <c r="F1739" i="22"/>
  <c r="G1739" i="22" s="1"/>
  <c r="F1141" i="22"/>
  <c r="G1141" i="22" s="1"/>
  <c r="F1605" i="22"/>
  <c r="G1605" i="22" s="1"/>
  <c r="F1388" i="22"/>
  <c r="G1388" i="22" s="1"/>
  <c r="F1988" i="22"/>
  <c r="G1988" i="22" s="1"/>
  <c r="F1900" i="22"/>
  <c r="G1900" i="22" s="1"/>
  <c r="F1440" i="22"/>
  <c r="G1440" i="22" s="1"/>
  <c r="F1307" i="22"/>
  <c r="G1307" i="22" s="1"/>
  <c r="F1923" i="22"/>
  <c r="G1923" i="22" s="1"/>
  <c r="F1755" i="22"/>
  <c r="G1755" i="22" s="1"/>
  <c r="F1908" i="22"/>
  <c r="G1908" i="22" s="1"/>
  <c r="F1225" i="22"/>
  <c r="G1225" i="22" s="1"/>
  <c r="F1947" i="22"/>
  <c r="G1947" i="22" s="1"/>
  <c r="F1768" i="22"/>
  <c r="G1768" i="22" s="1"/>
  <c r="F1893" i="22"/>
  <c r="G1893" i="22" s="1"/>
  <c r="F1676" i="22"/>
  <c r="G1676" i="22" s="1"/>
  <c r="F1600" i="22"/>
  <c r="G1600" i="22" s="1"/>
  <c r="F1807" i="22"/>
  <c r="G1807" i="22" s="1"/>
  <c r="F1321" i="22"/>
  <c r="G1321" i="22" s="1"/>
  <c r="F1229" i="22"/>
  <c r="G1229" i="22" s="1"/>
  <c r="F1846" i="22"/>
  <c r="G1846" i="22" s="1"/>
  <c r="F1730" i="22"/>
  <c r="G1730" i="22" s="1"/>
  <c r="F1542" i="22"/>
  <c r="G1542" i="22" s="1"/>
  <c r="F1403" i="22"/>
  <c r="G1403" i="22" s="1"/>
  <c r="F1589" i="22"/>
  <c r="G1589" i="22" s="1"/>
  <c r="F1332" i="22"/>
  <c r="G1332" i="22" s="1"/>
  <c r="F1826" i="22"/>
  <c r="G1826" i="22" s="1"/>
  <c r="F1522" i="22"/>
  <c r="G1522" i="22" s="1"/>
  <c r="F1728" i="22"/>
  <c r="G1728" i="22" s="1"/>
  <c r="F1585" i="22"/>
  <c r="G1585" i="22" s="1"/>
  <c r="F1479" i="22"/>
  <c r="G1479" i="22" s="1"/>
  <c r="F1861" i="22"/>
  <c r="G1861" i="22" s="1"/>
  <c r="F1642" i="22"/>
  <c r="G1642" i="22" s="1"/>
  <c r="F1832" i="22"/>
  <c r="G1832" i="22" s="1"/>
  <c r="F1756" i="22"/>
  <c r="G1756" i="22" s="1"/>
  <c r="F1648" i="22"/>
  <c r="G1648" i="22" s="1"/>
  <c r="F1290" i="22"/>
  <c r="G1290" i="22" s="1"/>
  <c r="F1697" i="22"/>
  <c r="G1697" i="22" s="1"/>
  <c r="F1948" i="22"/>
  <c r="G1948" i="22" s="1"/>
  <c r="F1243" i="22"/>
  <c r="G1243" i="22" s="1"/>
  <c r="F1138" i="22"/>
  <c r="G1138" i="22" s="1"/>
  <c r="F1617" i="22"/>
  <c r="G1617" i="22" s="1"/>
  <c r="F1337" i="22"/>
  <c r="G1337" i="22" s="1"/>
  <c r="F1958" i="22"/>
  <c r="G1958" i="22" s="1"/>
  <c r="F1217" i="22"/>
  <c r="G1217" i="22" s="1"/>
  <c r="F1533" i="22"/>
  <c r="G1533" i="22" s="1"/>
  <c r="F1884" i="22"/>
  <c r="G1884" i="22" s="1"/>
  <c r="F1794" i="22"/>
  <c r="G1794" i="22" s="1"/>
  <c r="F1136" i="22"/>
  <c r="G1136" i="22" s="1"/>
  <c r="F1827" i="22"/>
  <c r="G1827" i="22" s="1"/>
  <c r="F1433" i="22"/>
  <c r="G1433" i="22" s="1"/>
  <c r="F1972" i="22"/>
  <c r="G1972" i="22" s="1"/>
  <c r="F1653" i="22"/>
  <c r="G1653" i="22" s="1"/>
  <c r="F1665" i="22"/>
  <c r="G1665" i="22" s="1"/>
  <c r="F1940" i="22"/>
  <c r="G1940" i="22" s="1"/>
  <c r="F1791" i="22"/>
  <c r="G1791" i="22" s="1"/>
  <c r="F1227" i="22"/>
  <c r="G1227" i="22" s="1"/>
  <c r="F1889" i="22"/>
  <c r="G1889" i="22" s="1"/>
  <c r="F1567" i="22"/>
  <c r="G1567" i="22" s="1"/>
  <c r="F1357" i="22"/>
  <c r="G1357" i="22" s="1"/>
  <c r="F1939" i="22"/>
  <c r="G1939" i="22" s="1"/>
  <c r="F1825" i="22"/>
  <c r="G1825" i="22" s="1"/>
  <c r="F1171" i="22"/>
  <c r="G1171" i="22" s="1"/>
  <c r="F1282" i="22"/>
  <c r="G1282" i="22" s="1"/>
  <c r="F2004" i="22"/>
  <c r="G2004" i="22" s="1"/>
  <c r="F1360" i="22"/>
  <c r="G1360" i="22" s="1"/>
  <c r="F1210" i="22"/>
  <c r="G1210" i="22" s="1"/>
  <c r="F1534" i="22"/>
  <c r="G1534" i="22" s="1"/>
  <c r="F1295" i="22"/>
  <c r="G1295" i="22" s="1"/>
  <c r="F1973" i="22"/>
  <c r="G1973" i="22" s="1"/>
  <c r="F1398" i="22"/>
  <c r="G1398" i="22" s="1"/>
  <c r="F1549" i="22"/>
  <c r="G1549" i="22" s="1"/>
  <c r="F1262" i="22"/>
  <c r="G1262" i="22" s="1"/>
  <c r="F1270" i="22"/>
  <c r="G1270" i="22" s="1"/>
  <c r="F1837" i="22"/>
  <c r="G1837" i="22" s="1"/>
  <c r="F1819" i="22"/>
  <c r="G1819" i="22" s="1"/>
  <c r="F1173" i="22"/>
  <c r="G1173" i="22" s="1"/>
  <c r="F1735" i="22"/>
  <c r="G1735" i="22" s="1"/>
  <c r="F1857" i="22"/>
  <c r="G1857" i="22" s="1"/>
  <c r="F1624" i="22"/>
  <c r="G1624" i="22" s="1"/>
  <c r="F1610" i="22"/>
  <c r="G1610" i="22" s="1"/>
  <c r="F1729" i="22"/>
  <c r="G1729" i="22" s="1"/>
  <c r="F1693" i="22"/>
  <c r="G1693" i="22" s="1"/>
  <c r="F1917" i="22"/>
  <c r="G1917" i="22" s="1"/>
  <c r="F1663" i="22"/>
  <c r="G1663" i="22" s="1"/>
  <c r="F1891" i="22"/>
  <c r="G1891" i="22" s="1"/>
  <c r="F1950" i="22"/>
  <c r="G1950" i="22" s="1"/>
  <c r="F1191" i="22"/>
  <c r="G1191" i="22" s="1"/>
  <c r="F1204" i="22"/>
  <c r="G1204" i="22" s="1"/>
  <c r="F1865" i="22"/>
  <c r="G1865" i="22" s="1"/>
  <c r="F1306" i="22"/>
  <c r="G1306" i="22" s="1"/>
  <c r="F1237" i="22"/>
  <c r="G1237" i="22" s="1"/>
  <c r="F1734" i="22"/>
  <c r="G1734" i="22" s="1"/>
  <c r="F1548" i="22"/>
  <c r="G1548" i="22" s="1"/>
  <c r="F1272" i="22"/>
  <c r="G1272" i="22" s="1"/>
  <c r="F1622" i="22"/>
  <c r="G1622" i="22" s="1"/>
  <c r="F1992" i="22"/>
  <c r="G1992" i="22" s="1"/>
  <c r="F1192" i="22"/>
  <c r="G1192" i="22" s="1"/>
  <c r="F1208" i="22"/>
  <c r="G1208" i="22" s="1"/>
  <c r="F1546" i="22"/>
  <c r="G1546" i="22" s="1"/>
  <c r="F1883" i="22"/>
  <c r="G1883" i="22" s="1"/>
  <c r="F1233" i="22"/>
  <c r="G1233" i="22" s="1"/>
  <c r="F1759" i="22"/>
  <c r="G1759" i="22" s="1"/>
  <c r="F1710" i="22"/>
  <c r="G1710" i="22" s="1"/>
  <c r="F1671" i="22"/>
  <c r="G1671" i="22" s="1"/>
  <c r="F1540" i="22"/>
  <c r="G1540" i="22" s="1"/>
  <c r="F1611" i="22"/>
  <c r="G1611" i="22" s="1"/>
  <c r="F1344" i="22"/>
  <c r="G1344" i="22" s="1"/>
  <c r="F1604" i="22"/>
  <c r="G1604" i="22" s="1"/>
  <c r="F1732" i="22"/>
  <c r="G1732" i="22" s="1"/>
  <c r="F1828" i="22"/>
  <c r="G1828" i="22" s="1"/>
  <c r="F1712" i="22"/>
  <c r="G1712" i="22" s="1"/>
  <c r="F1820" i="22"/>
  <c r="G1820" i="22" s="1"/>
  <c r="F1442" i="22"/>
  <c r="G1442" i="22" s="1"/>
  <c r="F1673" i="22"/>
  <c r="G1673" i="22" s="1"/>
  <c r="F1762" i="22"/>
  <c r="G1762" i="22" s="1"/>
  <c r="F1425" i="22"/>
  <c r="G1425" i="22" s="1"/>
  <c r="F1547" i="22"/>
  <c r="G1547" i="22" s="1"/>
  <c r="F1292" i="22"/>
  <c r="G1292" i="22" s="1"/>
  <c r="F1338" i="22"/>
  <c r="G1338" i="22" s="1"/>
  <c r="F1587" i="22"/>
  <c r="G1587" i="22" s="1"/>
  <c r="F1862" i="22"/>
  <c r="G1862" i="22" s="1"/>
  <c r="F1829" i="22"/>
  <c r="G1829" i="22" s="1"/>
  <c r="F1823" i="22"/>
  <c r="G1823" i="22" s="1"/>
  <c r="F1835" i="22"/>
  <c r="G1835" i="22" s="1"/>
  <c r="F1531" i="22"/>
  <c r="G1531" i="22" s="1"/>
  <c r="F1770" i="22"/>
  <c r="G1770" i="22" s="1"/>
  <c r="F1464" i="22"/>
  <c r="G1464" i="22" s="1"/>
  <c r="F1294" i="22"/>
  <c r="G1294" i="22" s="1"/>
  <c r="F1788" i="22"/>
  <c r="G1788" i="22" s="1"/>
  <c r="F1175" i="22"/>
  <c r="G1175" i="22" s="1"/>
  <c r="F1326" i="22"/>
  <c r="G1326" i="22" s="1"/>
  <c r="F1813" i="22"/>
  <c r="G1813" i="22" s="1"/>
  <c r="F1652" i="22"/>
  <c r="G1652" i="22" s="1"/>
  <c r="F1224" i="22"/>
  <c r="G1224" i="22" s="1"/>
  <c r="F1744" i="22"/>
  <c r="G1744" i="22" s="1"/>
  <c r="F1633" i="22"/>
  <c r="G1633" i="22" s="1"/>
  <c r="F1261" i="22"/>
  <c r="G1261" i="22" s="1"/>
  <c r="F1427" i="22"/>
  <c r="G1427" i="22" s="1"/>
  <c r="F1249" i="22"/>
  <c r="G1249" i="22" s="1"/>
  <c r="F1552" i="22"/>
  <c r="G1552" i="22" s="1"/>
  <c r="F1672" i="22"/>
  <c r="G1672" i="22" s="1"/>
  <c r="F1480" i="22"/>
  <c r="G1480" i="22" s="1"/>
  <c r="F1492" i="22"/>
  <c r="G1492" i="22" s="1"/>
  <c r="F1724" i="22"/>
  <c r="G1724" i="22" s="1"/>
  <c r="F1372" i="22"/>
  <c r="G1372" i="22" s="1"/>
  <c r="F1714" i="22"/>
  <c r="G1714" i="22" s="1"/>
  <c r="F1312" i="22"/>
  <c r="G1312" i="22" s="1"/>
  <c r="F1916" i="22"/>
  <c r="G1916" i="22" s="1"/>
  <c r="F1564" i="22"/>
  <c r="G1564" i="22" s="1"/>
  <c r="F1711" i="22"/>
  <c r="G1711" i="22" s="1"/>
  <c r="F1613" i="22"/>
  <c r="G1613" i="22" s="1"/>
  <c r="F1904" i="22"/>
  <c r="G1904" i="22" s="1"/>
  <c r="F1974" i="22"/>
  <c r="G1974" i="22" s="1"/>
  <c r="F1705" i="22"/>
  <c r="G1705" i="22" s="1"/>
  <c r="F1538" i="22"/>
  <c r="G1538" i="22" s="1"/>
  <c r="F1491" i="22"/>
  <c r="G1491" i="22" s="1"/>
  <c r="F1869" i="22"/>
  <c r="G1869" i="22" s="1"/>
  <c r="F1625" i="22"/>
  <c r="G1625" i="22" s="1"/>
  <c r="F1851" i="22"/>
  <c r="G1851" i="22" s="1"/>
  <c r="F1627" i="22"/>
  <c r="G1627" i="22" s="1"/>
  <c r="F1507" i="22"/>
  <c r="G1507" i="22" s="1"/>
  <c r="F1298" i="22"/>
  <c r="G1298" i="22" s="1"/>
  <c r="F1454" i="22"/>
  <c r="G1454" i="22" s="1"/>
  <c r="F1559" i="22"/>
  <c r="G1559" i="22" s="1"/>
  <c r="F1579" i="22"/>
  <c r="G1579" i="22" s="1"/>
  <c r="F1254" i="22"/>
  <c r="G1254" i="22" s="1"/>
  <c r="F1304" i="22"/>
  <c r="G1304" i="22" s="1"/>
  <c r="F1621" i="22"/>
  <c r="G1621" i="22" s="1"/>
  <c r="F1516" i="22"/>
  <c r="G1516" i="22" s="1"/>
  <c r="F1715" i="22"/>
  <c r="G1715" i="22" s="1"/>
  <c r="F1709" i="22"/>
  <c r="G1709" i="22" s="1"/>
  <c r="F1696" i="22"/>
  <c r="G1696" i="22" s="1"/>
  <c r="F1563" i="22"/>
  <c r="G1563" i="22" s="1"/>
  <c r="F1251" i="22"/>
  <c r="G1251" i="22" s="1"/>
  <c r="F1910" i="22"/>
  <c r="G1910" i="22" s="1"/>
  <c r="F1911" i="22"/>
  <c r="G1911" i="22" s="1"/>
  <c r="F1784" i="22"/>
  <c r="G1784" i="22" s="1"/>
  <c r="F1255" i="22"/>
  <c r="G1255" i="22" s="1"/>
  <c r="F1561" i="22"/>
  <c r="G1561" i="22" s="1"/>
  <c r="F1275" i="22"/>
  <c r="G1275" i="22" s="1"/>
  <c r="F1985" i="22"/>
  <c r="G1985" i="22" s="1"/>
  <c r="F1655" i="22"/>
  <c r="G1655" i="22" s="1"/>
  <c r="F1211" i="22"/>
  <c r="G1211" i="22" s="1"/>
  <c r="F1598" i="22"/>
  <c r="G1598" i="22" s="1"/>
  <c r="F1443" i="22"/>
  <c r="G1443" i="22" s="1"/>
  <c r="F1528" i="22"/>
  <c r="G1528" i="22" s="1"/>
  <c r="F1201" i="22"/>
  <c r="G1201" i="22" s="1"/>
  <c r="F1260" i="22"/>
  <c r="G1260" i="22" s="1"/>
  <c r="F1446" i="22"/>
  <c r="G1446" i="22" s="1"/>
  <c r="F1701" i="22"/>
  <c r="G1701" i="22" s="1"/>
  <c r="F1277" i="22"/>
  <c r="G1277" i="22" s="1"/>
  <c r="F1736" i="22"/>
  <c r="G1736" i="22" s="1"/>
  <c r="F1508" i="22"/>
  <c r="G1508" i="22" s="1"/>
  <c r="F1474" i="22"/>
  <c r="G1474" i="22" s="1"/>
  <c r="F1386" i="22"/>
  <c r="G1386" i="22" s="1"/>
  <c r="F1816" i="22"/>
  <c r="G1816" i="22" s="1"/>
  <c r="F1187" i="22"/>
  <c r="G1187" i="22" s="1"/>
  <c r="F1909" i="22"/>
  <c r="G1909" i="22" s="1"/>
  <c r="F1435" i="22"/>
  <c r="G1435" i="22" s="1"/>
  <c r="F2000" i="22"/>
  <c r="G2000" i="22" s="1"/>
  <c r="F1236" i="22"/>
  <c r="G1236" i="22" s="1"/>
  <c r="F1717" i="22"/>
  <c r="G1717" i="22" s="1"/>
  <c r="F1570" i="22"/>
  <c r="G1570" i="22" s="1"/>
  <c r="F1461" i="22"/>
  <c r="G1461" i="22" s="1"/>
  <c r="F1882" i="22"/>
  <c r="G1882" i="22" s="1"/>
  <c r="F1599" i="22"/>
  <c r="G1599" i="22" s="1"/>
  <c r="F1574" i="22"/>
  <c r="G1574" i="22" s="1"/>
  <c r="F1877" i="22"/>
  <c r="G1877" i="22" s="1"/>
  <c r="F1278" i="22"/>
  <c r="G1278" i="22" s="1"/>
  <c r="F1965" i="22"/>
  <c r="G1965" i="22" s="1"/>
  <c r="F1245" i="22"/>
  <c r="G1245" i="22" s="1"/>
  <c r="F1135" i="22"/>
  <c r="G1135" i="22" s="1"/>
  <c r="F1218" i="22"/>
  <c r="G1218" i="22" s="1"/>
  <c r="F1415" i="22"/>
  <c r="G1415" i="22" s="1"/>
  <c r="F1994" i="22"/>
  <c r="G1994" i="22" s="1"/>
  <c r="F1764" i="22"/>
  <c r="G1764" i="22" s="1"/>
  <c r="F1127" i="22"/>
  <c r="G1127" i="22" s="1"/>
  <c r="F1942" i="22"/>
  <c r="G1942" i="22" s="1"/>
  <c r="F1543" i="22"/>
  <c r="G1543" i="22" s="1"/>
  <c r="F1342" i="22"/>
  <c r="G1342" i="22" s="1"/>
  <c r="F1434" i="22"/>
  <c r="G1434" i="22" s="1"/>
  <c r="F1967" i="22"/>
  <c r="G1967" i="22" s="1"/>
  <c r="F1766" i="22"/>
  <c r="G1766" i="22" s="1"/>
  <c r="F1438" i="22"/>
  <c r="G1438" i="22" s="1"/>
  <c r="F1899" i="22"/>
  <c r="G1899" i="22" s="1"/>
  <c r="F1798" i="22"/>
  <c r="G1798" i="22" s="1"/>
  <c r="F1513" i="22"/>
  <c r="G1513" i="22" s="1"/>
  <c r="F1168" i="22"/>
  <c r="G1168" i="22" s="1"/>
  <c r="F1202" i="22"/>
  <c r="G1202" i="22" s="1"/>
  <c r="F1447" i="22"/>
  <c r="G1447" i="22" s="1"/>
  <c r="F1885" i="22"/>
  <c r="G1885" i="22" s="1"/>
  <c r="F1685" i="22"/>
  <c r="G1685" i="22" s="1"/>
  <c r="F1681" i="22"/>
  <c r="G1681" i="22" s="1"/>
  <c r="F1247" i="22"/>
  <c r="G1247" i="22" s="1"/>
  <c r="F1619" i="22"/>
  <c r="G1619" i="22" s="1"/>
  <c r="F1850" i="22"/>
  <c r="G1850" i="22" s="1"/>
  <c r="F1530" i="22"/>
  <c r="G1530" i="22" s="1"/>
  <c r="F1674" i="22"/>
  <c r="G1674" i="22" s="1"/>
  <c r="F1258" i="22"/>
  <c r="G1258" i="22" s="1"/>
  <c r="F1586" i="22"/>
  <c r="G1586" i="22" s="1"/>
  <c r="F1853" i="22"/>
  <c r="G1853" i="22" s="1"/>
  <c r="F1439" i="22"/>
  <c r="G1439" i="22" s="1"/>
  <c r="F1185" i="22"/>
  <c r="G1185" i="22" s="1"/>
  <c r="F1215" i="22"/>
  <c r="G1215" i="22" s="1"/>
  <c r="F1194" i="22"/>
  <c r="G1194" i="22" s="1"/>
  <c r="F1219" i="22"/>
  <c r="G1219" i="22" s="1"/>
  <c r="F1113" i="22"/>
  <c r="G1113" i="22" s="1"/>
  <c r="F1401" i="22"/>
  <c r="G1401" i="22" s="1"/>
  <c r="F1283" i="22"/>
  <c r="G1283" i="22" s="1"/>
  <c r="F1339" i="22"/>
  <c r="G1339" i="22" s="1"/>
  <c r="F1747" i="22"/>
  <c r="G1747" i="22" s="1"/>
  <c r="F1881" i="22"/>
  <c r="G1881" i="22" s="1"/>
  <c r="F1581" i="22"/>
  <c r="G1581" i="22" s="1"/>
  <c r="F1591" i="22"/>
  <c r="G1591" i="22" s="1"/>
  <c r="F1667" i="22"/>
  <c r="G1667" i="22" s="1"/>
  <c r="F1928" i="22"/>
  <c r="G1928" i="22" s="1"/>
  <c r="F1158" i="22"/>
  <c r="G1158" i="22" s="1"/>
  <c r="F1719" i="22"/>
  <c r="G1719" i="22" s="1"/>
  <c r="F1590" i="22"/>
  <c r="G1590" i="22" s="1"/>
  <c r="F1650" i="22"/>
  <c r="G1650" i="22" s="1"/>
  <c r="F1341" i="22"/>
  <c r="G1341" i="22" s="1"/>
  <c r="F2001" i="22"/>
  <c r="G2001" i="22" s="1"/>
  <c r="F1226" i="22"/>
  <c r="G1226" i="22" s="1"/>
  <c r="F1382" i="22"/>
  <c r="G1382" i="22" s="1"/>
  <c r="F1991" i="22"/>
  <c r="G1991" i="22" s="1"/>
  <c r="F1502" i="22"/>
  <c r="G1502" i="22" s="1"/>
  <c r="F1996" i="22"/>
  <c r="G1996" i="22" s="1"/>
  <c r="F1465" i="22"/>
  <c r="G1465" i="22" s="1"/>
  <c r="F1557" i="22"/>
  <c r="G1557" i="22" s="1"/>
  <c r="F1300" i="22"/>
  <c r="G1300" i="22" s="1"/>
  <c r="F1153" i="22"/>
  <c r="G1153" i="22" s="1"/>
  <c r="F1259" i="22"/>
  <c r="G1259" i="22" s="1"/>
  <c r="F1400" i="22"/>
  <c r="G1400" i="22" s="1"/>
  <c r="F1957" i="22"/>
  <c r="G1957" i="22" s="1"/>
  <c r="F1322" i="22"/>
  <c r="G1322" i="22" s="1"/>
  <c r="F1143" i="22"/>
  <c r="G1143" i="22" s="1"/>
  <c r="F1658" i="22"/>
  <c r="G1658" i="22" s="1"/>
  <c r="F1484" i="22"/>
  <c r="G1484" i="22" s="1"/>
  <c r="F1239" i="22"/>
  <c r="G1239" i="22" s="1"/>
  <c r="F1494" i="22"/>
  <c r="G1494" i="22" s="1"/>
  <c r="F1471" i="22"/>
  <c r="G1471" i="22" s="1"/>
  <c r="F1758" i="22"/>
  <c r="G1758" i="22" s="1"/>
  <c r="F1634" i="22"/>
  <c r="G1634" i="22" s="1"/>
  <c r="F1477" i="22"/>
  <c r="G1477" i="22" s="1"/>
  <c r="F1641" i="22"/>
  <c r="G1641" i="22" s="1"/>
  <c r="F1661" i="22"/>
  <c r="G1661" i="22" s="1"/>
  <c r="F1500" i="22"/>
  <c r="G1500" i="22" s="1"/>
  <c r="F1498" i="22"/>
  <c r="G1498" i="22" s="1"/>
  <c r="F1186" i="22"/>
  <c r="G1186" i="22" s="1"/>
  <c r="F1163" i="22"/>
  <c r="G1163" i="22" s="1"/>
  <c r="F1632" i="22"/>
  <c r="G1632" i="22" s="1"/>
  <c r="F1376" i="22"/>
  <c r="G1376" i="22" s="1"/>
  <c r="F1228" i="22"/>
  <c r="G1228" i="22" s="1"/>
  <c r="F1273" i="22"/>
  <c r="G1273" i="22" s="1"/>
  <c r="F1472" i="22"/>
  <c r="G1472" i="22" s="1"/>
  <c r="F1606" i="22"/>
  <c r="G1606" i="22" s="1"/>
  <c r="F1495" i="22"/>
  <c r="G1495" i="22" s="1"/>
  <c r="F1668" i="22"/>
  <c r="G1668" i="22" s="1"/>
  <c r="F1462" i="22"/>
  <c r="G1462" i="22" s="1"/>
  <c r="F1804" i="22"/>
  <c r="G1804" i="22" s="1"/>
  <c r="F1115" i="22"/>
  <c r="G1115" i="22" s="1"/>
  <c r="F1517" i="22"/>
  <c r="G1517" i="22" s="1"/>
  <c r="F1296" i="22"/>
  <c r="G1296" i="22" s="1"/>
  <c r="F1615" i="22"/>
  <c r="G1615" i="22" s="1"/>
  <c r="F1906" i="22"/>
  <c r="G1906" i="22" s="1"/>
  <c r="F1750" i="22"/>
  <c r="G1750" i="22" s="1"/>
  <c r="F1924" i="22"/>
  <c r="G1924" i="22" s="1"/>
  <c r="F1580" i="22"/>
  <c r="G1580" i="22" s="1"/>
  <c r="F1779" i="22"/>
  <c r="G1779" i="22" s="1"/>
  <c r="F1645" i="22"/>
  <c r="G1645" i="22" s="1"/>
  <c r="F1445" i="22"/>
  <c r="G1445" i="22" s="1"/>
  <c r="F1241" i="22"/>
  <c r="G1241" i="22" s="1"/>
  <c r="F1380" i="22"/>
  <c r="G1380" i="22" s="1"/>
  <c r="F1487" i="22"/>
  <c r="G1487" i="22" s="1"/>
  <c r="F1953" i="22"/>
  <c r="G1953" i="22" s="1"/>
  <c r="F1774" i="22"/>
  <c r="G1774" i="22" s="1"/>
  <c r="F1311" i="22"/>
  <c r="G1311" i="22" s="1"/>
  <c r="F2010" i="22"/>
  <c r="G2010" i="22" s="1"/>
  <c r="F1699" i="22"/>
  <c r="G1699" i="22" s="1"/>
  <c r="F1890" i="22"/>
  <c r="G1890" i="22" s="1"/>
  <c r="F1886" i="22"/>
  <c r="G1886" i="22" s="1"/>
  <c r="F1871" i="22"/>
  <c r="G1871" i="22" s="1"/>
  <c r="F1244" i="22"/>
  <c r="G1244" i="22" s="1"/>
  <c r="F1931" i="22"/>
  <c r="G1931" i="22" s="1"/>
  <c r="F1240" i="22"/>
  <c r="G1240" i="22" s="1"/>
  <c r="F1811" i="22"/>
  <c r="G1811" i="22" s="1"/>
  <c r="F1783" i="22"/>
  <c r="G1783" i="22" s="1"/>
  <c r="F1746" i="22"/>
  <c r="G1746" i="22" s="1"/>
  <c r="F1995" i="22"/>
  <c r="G1995" i="22" s="1"/>
  <c r="F1631" i="22"/>
  <c r="G1631" i="22" s="1"/>
  <c r="F1154" i="22"/>
  <c r="G1154" i="22" s="1"/>
  <c r="F1437" i="22"/>
  <c r="G1437" i="22" s="1"/>
  <c r="F1638" i="22"/>
  <c r="G1638" i="22" s="1"/>
  <c r="F1993" i="22"/>
  <c r="G1993" i="22" s="1"/>
  <c r="F1818" i="22"/>
  <c r="G1818" i="22" s="1"/>
  <c r="F1775" i="22"/>
  <c r="G1775" i="22" s="1"/>
  <c r="F1802" i="22"/>
  <c r="G1802" i="22" s="1"/>
  <c r="F1458" i="22"/>
  <c r="G1458" i="22" s="1"/>
  <c r="F1362" i="22"/>
  <c r="G1362" i="22" s="1"/>
  <c r="F1925" i="22"/>
  <c r="G1925" i="22" s="1"/>
  <c r="F1520" i="22"/>
  <c r="G1520" i="22" s="1"/>
  <c r="F1453" i="22"/>
  <c r="G1453" i="22" s="1"/>
  <c r="F1821" i="22"/>
  <c r="G1821" i="22" s="1"/>
  <c r="F1223" i="22"/>
  <c r="G1223" i="22" s="1"/>
  <c r="F1496" i="22"/>
  <c r="G1496" i="22" s="1"/>
  <c r="F1456" i="22"/>
  <c r="G1456" i="22" s="1"/>
  <c r="F1132" i="22"/>
  <c r="G1132" i="22" s="1"/>
  <c r="F1920" i="22"/>
  <c r="G1920" i="22" s="1"/>
  <c r="F1550" i="22"/>
  <c r="G1550" i="22" s="1"/>
  <c r="F1556" i="22"/>
  <c r="G1556" i="22" s="1"/>
  <c r="F1319" i="22"/>
  <c r="G1319" i="22" s="1"/>
  <c r="F1867" i="22"/>
  <c r="G1867" i="22" s="1"/>
  <c r="F1643" i="22"/>
  <c r="G1643" i="22" s="1"/>
  <c r="F1206" i="22"/>
  <c r="G1206" i="22" s="1"/>
  <c r="F1301" i="22"/>
  <c r="G1301" i="22" s="1"/>
  <c r="F1230" i="22"/>
  <c r="G1230" i="22" s="1"/>
  <c r="F1448" i="22"/>
  <c r="G1448" i="22" s="1"/>
  <c r="F1358" i="22"/>
  <c r="G1358" i="22" s="1"/>
  <c r="F1752" i="22"/>
  <c r="G1752" i="22" s="1"/>
  <c r="F1123" i="22"/>
  <c r="G1123" i="22" s="1"/>
  <c r="F2008" i="22"/>
  <c r="G2008" i="22" s="1"/>
  <c r="F1772" i="22"/>
  <c r="G1772" i="22" s="1"/>
  <c r="F1250" i="22"/>
  <c r="G1250" i="22" s="1"/>
  <c r="F1420" i="22"/>
  <c r="G1420" i="22" s="1"/>
  <c r="F1875" i="22"/>
  <c r="G1875" i="22" s="1"/>
  <c r="F1333" i="22"/>
  <c r="G1333" i="22" s="1"/>
  <c r="F1309" i="22"/>
  <c r="G1309" i="22" s="1"/>
  <c r="F1594" i="22"/>
  <c r="G1594" i="22" s="1"/>
  <c r="F1765" i="22"/>
  <c r="G1765" i="22" s="1"/>
  <c r="F1571" i="22"/>
  <c r="G1571" i="22" s="1"/>
  <c r="F1686" i="22"/>
  <c r="G1686" i="22" s="1"/>
  <c r="F1246" i="22"/>
  <c r="G1246" i="22" s="1"/>
  <c r="F1810" i="22"/>
  <c r="G1810" i="22" s="1"/>
  <c r="F1876" i="22"/>
  <c r="G1876" i="22" s="1"/>
  <c r="F1662" i="22"/>
  <c r="G1662" i="22" s="1"/>
  <c r="F1707" i="22"/>
  <c r="G1707" i="22" s="1"/>
  <c r="F1718" i="22"/>
  <c r="G1718" i="22" s="1"/>
  <c r="F1423" i="22"/>
  <c r="G1423" i="22" s="1"/>
  <c r="F2007" i="22"/>
  <c r="G2007" i="22" s="1"/>
  <c r="F1128" i="22"/>
  <c r="G1128" i="22" s="1"/>
  <c r="F1955" i="22"/>
  <c r="G1955" i="22" s="1"/>
  <c r="F1796" i="22"/>
  <c r="G1796" i="22" s="1"/>
  <c r="F1144" i="22"/>
  <c r="G1144" i="22" s="1"/>
  <c r="F1269" i="22"/>
  <c r="G1269" i="22" s="1"/>
  <c r="F1525" i="22"/>
  <c r="G1525" i="22" s="1"/>
  <c r="F1325" i="22"/>
  <c r="G1325" i="22" s="1"/>
  <c r="F1657" i="22"/>
  <c r="G1657" i="22" s="1"/>
  <c r="F1555" i="22"/>
  <c r="G1555" i="22" s="1"/>
  <c r="F1760" i="22"/>
  <c r="G1760" i="22" s="1"/>
  <c r="F1188" i="22"/>
  <c r="G1188" i="22" s="1"/>
  <c r="F1488" i="22"/>
  <c r="G1488" i="22" s="1"/>
  <c r="F1412" i="22"/>
  <c r="G1412" i="22" s="1"/>
  <c r="F210" i="22"/>
  <c r="G210" i="22" s="1"/>
  <c r="F211" i="22"/>
  <c r="G211" i="22" s="1"/>
  <c r="F213" i="22"/>
  <c r="G213" i="22" s="1"/>
  <c r="F212" i="22"/>
  <c r="G212" i="22" s="1"/>
  <c r="F214" i="22"/>
  <c r="G214" i="22" s="1"/>
  <c r="F216" i="22"/>
  <c r="G216" i="22" s="1"/>
  <c r="F215" i="22"/>
  <c r="G215" i="22" s="1"/>
  <c r="F217" i="22"/>
  <c r="G217" i="22" s="1"/>
  <c r="F218" i="22"/>
  <c r="G218" i="22" s="1"/>
  <c r="F219" i="22"/>
  <c r="G219" i="22" s="1"/>
  <c r="F220" i="22"/>
  <c r="G220" i="22" s="1"/>
  <c r="F221" i="22"/>
  <c r="G221" i="22" s="1"/>
  <c r="F223" i="22"/>
  <c r="G223" i="22" s="1"/>
  <c r="F222" i="22"/>
  <c r="G222" i="22" s="1"/>
  <c r="F224" i="22"/>
  <c r="G224" i="22" s="1"/>
  <c r="F226" i="22"/>
  <c r="G226" i="22" s="1"/>
  <c r="F225" i="22"/>
  <c r="G225" i="22" s="1"/>
  <c r="F228" i="22"/>
  <c r="G228" i="22" s="1"/>
  <c r="F227" i="22"/>
  <c r="G227" i="22" s="1"/>
  <c r="F229" i="22"/>
  <c r="G229" i="22" s="1"/>
  <c r="F230" i="22"/>
  <c r="G230" i="22" s="1"/>
  <c r="F231" i="22"/>
  <c r="G231" i="22" s="1"/>
  <c r="F232" i="22"/>
  <c r="G232" i="22" s="1"/>
  <c r="F233" i="22"/>
  <c r="G233" i="22" s="1"/>
  <c r="F234" i="22"/>
  <c r="G234" i="22" s="1"/>
  <c r="F235" i="22"/>
  <c r="G235" i="22" s="1"/>
  <c r="F236" i="22"/>
  <c r="G236" i="22" s="1"/>
  <c r="F238" i="22"/>
  <c r="G238" i="22" s="1"/>
  <c r="F237" i="22"/>
  <c r="G237" i="22" s="1"/>
  <c r="F239" i="22"/>
  <c r="G239" i="22" s="1"/>
  <c r="F240" i="22"/>
  <c r="G240" i="22" s="1"/>
  <c r="F241" i="22"/>
  <c r="G241" i="22" s="1"/>
  <c r="F242" i="22"/>
  <c r="G242" i="22" s="1"/>
  <c r="F243" i="22"/>
  <c r="G243" i="22" s="1"/>
  <c r="F245" i="22"/>
  <c r="G245" i="22" s="1"/>
  <c r="F244" i="22"/>
  <c r="G244" i="22" s="1"/>
  <c r="F246" i="22"/>
  <c r="G246" i="22" s="1"/>
  <c r="F247" i="22"/>
  <c r="G247" i="22" s="1"/>
  <c r="F248" i="22"/>
  <c r="G248" i="22" s="1"/>
  <c r="F249" i="22"/>
  <c r="G249" i="22" s="1"/>
  <c r="F250" i="22"/>
  <c r="G250" i="22" s="1"/>
  <c r="F251" i="22"/>
  <c r="G251" i="22" s="1"/>
  <c r="F252" i="22"/>
  <c r="G252" i="22" s="1"/>
  <c r="F254" i="22"/>
  <c r="G254" i="22" s="1"/>
  <c r="F255" i="22"/>
  <c r="G255" i="22" s="1"/>
  <c r="F253" i="22"/>
  <c r="G253" i="22" s="1"/>
  <c r="F256" i="22"/>
  <c r="G256" i="22" s="1"/>
  <c r="F258" i="22"/>
  <c r="G258" i="22" s="1"/>
  <c r="F257" i="22"/>
  <c r="G257" i="22" s="1"/>
  <c r="F260" i="22"/>
  <c r="G260" i="22" s="1"/>
  <c r="F259" i="22"/>
  <c r="G259" i="22" s="1"/>
  <c r="F261" i="22"/>
  <c r="G261" i="22" s="1"/>
  <c r="F262" i="22"/>
  <c r="G262" i="22" s="1"/>
  <c r="F263" i="22"/>
  <c r="G263" i="22" s="1"/>
  <c r="F264" i="22"/>
  <c r="G264" i="22" s="1"/>
  <c r="F266" i="22"/>
  <c r="G266" i="22" s="1"/>
  <c r="F265" i="22"/>
  <c r="G265" i="22" s="1"/>
  <c r="F267" i="22"/>
  <c r="G267" i="22" s="1"/>
  <c r="F270" i="22"/>
  <c r="G270" i="22" s="1"/>
  <c r="F268" i="22"/>
  <c r="G268" i="22" s="1"/>
  <c r="F271" i="22"/>
  <c r="G271" i="22" s="1"/>
  <c r="F269" i="22"/>
  <c r="G269" i="22" s="1"/>
  <c r="F272" i="22"/>
  <c r="G272" i="22" s="1"/>
  <c r="F356" i="22"/>
  <c r="G356" i="22" s="1"/>
  <c r="F355" i="22"/>
  <c r="G355" i="22" s="1"/>
  <c r="F436" i="22"/>
  <c r="G436" i="22" s="1"/>
  <c r="F522" i="22"/>
  <c r="G522" i="22" s="1"/>
  <c r="F521" i="22"/>
  <c r="G521" i="22" s="1"/>
  <c r="F602" i="22"/>
  <c r="G602" i="22" s="1"/>
  <c r="F438" i="22"/>
  <c r="G438" i="22" s="1"/>
  <c r="F273" i="22"/>
  <c r="G273" i="22" s="1"/>
  <c r="F439" i="22"/>
  <c r="G439" i="22" s="1"/>
  <c r="F523" i="22"/>
  <c r="G523" i="22" s="1"/>
  <c r="F603" i="22"/>
  <c r="G603" i="22" s="1"/>
  <c r="F274" i="22"/>
  <c r="G274" i="22" s="1"/>
  <c r="F1099" i="22"/>
  <c r="G1099" i="22" s="1"/>
  <c r="F934" i="22"/>
  <c r="G934" i="22" s="1"/>
  <c r="F358" i="22"/>
  <c r="G358" i="22" s="1"/>
  <c r="F357" i="22"/>
  <c r="G357" i="22" s="1"/>
  <c r="F524" i="22"/>
  <c r="G524" i="22" s="1"/>
  <c r="F440" i="22"/>
  <c r="G440" i="22" s="1"/>
  <c r="F937" i="22"/>
  <c r="G937" i="22" s="1"/>
  <c r="F687" i="22"/>
  <c r="G687" i="22" s="1"/>
  <c r="F936" i="22"/>
  <c r="G936" i="22" s="1"/>
  <c r="F275" i="22"/>
  <c r="G275" i="22" s="1"/>
  <c r="F770" i="22"/>
  <c r="G770" i="22" s="1"/>
  <c r="F604" i="22"/>
  <c r="G604" i="22" s="1"/>
  <c r="F1098" i="22"/>
  <c r="G1098" i="22" s="1"/>
  <c r="F525" i="22"/>
  <c r="G525" i="22" s="1"/>
  <c r="F998" i="22"/>
  <c r="G998" i="22" s="1"/>
  <c r="F954" i="22"/>
  <c r="G954" i="22" s="1"/>
  <c r="F977" i="22"/>
  <c r="G977" i="22" s="1"/>
  <c r="F359" i="22"/>
  <c r="G359" i="22" s="1"/>
  <c r="F1007" i="22"/>
  <c r="G1007" i="22" s="1"/>
  <c r="F772" i="22"/>
  <c r="G772" i="22" s="1"/>
  <c r="F988" i="22"/>
  <c r="G988" i="22" s="1"/>
  <c r="F276" i="22"/>
  <c r="G276" i="22" s="1"/>
  <c r="F1001" i="22"/>
  <c r="G1001" i="22" s="1"/>
  <c r="F941" i="22"/>
  <c r="G941" i="22" s="1"/>
  <c r="F953" i="22"/>
  <c r="G953" i="22" s="1"/>
  <c r="F1008" i="22"/>
  <c r="G1008" i="22" s="1"/>
  <c r="F996" i="22"/>
  <c r="G996" i="22" s="1"/>
  <c r="F1002" i="22"/>
  <c r="G1002" i="22" s="1"/>
  <c r="F976" i="22"/>
  <c r="G976" i="22" s="1"/>
  <c r="F1020" i="22"/>
  <c r="G1020" i="22" s="1"/>
  <c r="F955" i="22"/>
  <c r="G955" i="22" s="1"/>
  <c r="F997" i="22"/>
  <c r="G997" i="22" s="1"/>
  <c r="F980" i="22"/>
  <c r="G980" i="22" s="1"/>
  <c r="F995" i="22"/>
  <c r="G995" i="22" s="1"/>
  <c r="F969" i="22"/>
  <c r="G969" i="22" s="1"/>
  <c r="F1003" i="22"/>
  <c r="G1003" i="22" s="1"/>
  <c r="F965" i="22"/>
  <c r="G965" i="22" s="1"/>
  <c r="F975" i="22"/>
  <c r="G975" i="22" s="1"/>
  <c r="F951" i="22"/>
  <c r="G951" i="22" s="1"/>
  <c r="F973" i="22"/>
  <c r="G973" i="22" s="1"/>
  <c r="F1019" i="22"/>
  <c r="G1019" i="22" s="1"/>
  <c r="F999" i="22"/>
  <c r="G999" i="22" s="1"/>
  <c r="F960" i="22"/>
  <c r="G960" i="22" s="1"/>
  <c r="F944" i="22"/>
  <c r="G944" i="22" s="1"/>
  <c r="F940" i="22"/>
  <c r="G940" i="22" s="1"/>
  <c r="F972" i="22"/>
  <c r="G972" i="22" s="1"/>
  <c r="F986" i="22"/>
  <c r="G986" i="22" s="1"/>
  <c r="F856" i="22"/>
  <c r="G856" i="22" s="1"/>
  <c r="F961" i="22"/>
  <c r="G961" i="22" s="1"/>
  <c r="F948" i="22"/>
  <c r="G948" i="22" s="1"/>
  <c r="F963" i="22"/>
  <c r="G963" i="22" s="1"/>
  <c r="F993" i="22"/>
  <c r="G993" i="22" s="1"/>
  <c r="F979" i="22"/>
  <c r="G979" i="22" s="1"/>
  <c r="F1005" i="22"/>
  <c r="G1005" i="22" s="1"/>
  <c r="F959" i="22"/>
  <c r="G959" i="22" s="1"/>
  <c r="F978" i="22"/>
  <c r="G978" i="22" s="1"/>
  <c r="F968" i="22"/>
  <c r="G968" i="22" s="1"/>
  <c r="F688" i="22"/>
  <c r="G688" i="22" s="1"/>
  <c r="F950" i="22"/>
  <c r="G950" i="22" s="1"/>
  <c r="F1013" i="22"/>
  <c r="G1013" i="22" s="1"/>
  <c r="F962" i="22"/>
  <c r="G962" i="22" s="1"/>
  <c r="F1006" i="22"/>
  <c r="G1006" i="22" s="1"/>
  <c r="F982" i="22"/>
  <c r="G982" i="22" s="1"/>
  <c r="F441" i="22"/>
  <c r="G441" i="22" s="1"/>
  <c r="F971" i="22"/>
  <c r="G971" i="22" s="1"/>
  <c r="F994" i="22"/>
  <c r="G994" i="22" s="1"/>
  <c r="F1100" i="22"/>
  <c r="G1100" i="22" s="1"/>
  <c r="F984" i="22"/>
  <c r="G984" i="22" s="1"/>
  <c r="F605" i="22"/>
  <c r="G605" i="22" s="1"/>
  <c r="F992" i="22"/>
  <c r="G992" i="22" s="1"/>
  <c r="F606" i="22"/>
  <c r="G606" i="22" s="1"/>
  <c r="F966" i="22"/>
  <c r="G966" i="22" s="1"/>
  <c r="F1004" i="22"/>
  <c r="G1004" i="22" s="1"/>
  <c r="F939" i="22"/>
  <c r="G939" i="22" s="1"/>
  <c r="F946" i="22"/>
  <c r="G946" i="22" s="1"/>
  <c r="F957" i="22"/>
  <c r="G957" i="22" s="1"/>
  <c r="F949" i="22"/>
  <c r="G949" i="22" s="1"/>
  <c r="F942" i="22"/>
  <c r="G942" i="22" s="1"/>
  <c r="F970" i="22"/>
  <c r="G970" i="22" s="1"/>
  <c r="F989" i="22"/>
  <c r="G989" i="22" s="1"/>
  <c r="F967" i="22"/>
  <c r="G967" i="22" s="1"/>
  <c r="F1011" i="22"/>
  <c r="G1011" i="22" s="1"/>
  <c r="L8" i="22" s="1"/>
  <c r="F855" i="22"/>
  <c r="G855" i="22" s="1"/>
  <c r="F956" i="22"/>
  <c r="G956" i="22" s="1"/>
  <c r="F952" i="22"/>
  <c r="G952" i="22" s="1"/>
  <c r="F974" i="22"/>
  <c r="G974" i="22" s="1"/>
  <c r="F987" i="22"/>
  <c r="G987" i="22" s="1"/>
  <c r="F943" i="22"/>
  <c r="G943" i="22" s="1"/>
  <c r="F991" i="22"/>
  <c r="G991" i="22" s="1"/>
  <c r="F983" i="22"/>
  <c r="G983" i="22" s="1"/>
  <c r="F947" i="22"/>
  <c r="G947" i="22" s="1"/>
  <c r="F1010" i="22"/>
  <c r="G1010" i="22" s="1"/>
  <c r="F964" i="22"/>
  <c r="G964" i="22" s="1"/>
  <c r="F1009" i="22"/>
  <c r="G1009" i="22" s="1"/>
  <c r="F985" i="22"/>
  <c r="G985" i="22" s="1"/>
  <c r="F945" i="22"/>
  <c r="G945" i="22" s="1"/>
  <c r="F938" i="22"/>
  <c r="G938" i="22" s="1"/>
  <c r="F1000" i="22"/>
  <c r="G1000" i="22" s="1"/>
  <c r="F854" i="22"/>
  <c r="G854" i="22" s="1"/>
  <c r="F958" i="22"/>
  <c r="G958" i="22" s="1"/>
  <c r="F990" i="22"/>
  <c r="G990" i="22" s="1"/>
  <c r="F981" i="22"/>
  <c r="G981" i="22" s="1"/>
  <c r="F560" i="22"/>
  <c r="G560" i="22" s="1"/>
  <c r="F321" i="22"/>
  <c r="G321" i="22" s="1"/>
  <c r="F586" i="22"/>
  <c r="G586" i="22" s="1"/>
  <c r="F365" i="22"/>
  <c r="G365" i="22" s="1"/>
  <c r="F778" i="22"/>
  <c r="G778" i="22" s="1"/>
  <c r="F786" i="22"/>
  <c r="G786" i="22" s="1"/>
  <c r="F320" i="22"/>
  <c r="G320" i="22" s="1"/>
  <c r="F422" i="22"/>
  <c r="G422" i="22" s="1"/>
  <c r="F393" i="22"/>
  <c r="G393" i="22" s="1"/>
  <c r="F824" i="22"/>
  <c r="G824" i="22" s="1"/>
  <c r="F840" i="22"/>
  <c r="G840" i="22" s="1"/>
  <c r="F1067" i="22"/>
  <c r="G1067" i="22" s="1"/>
  <c r="F561" i="22"/>
  <c r="G561" i="22" s="1"/>
  <c r="F805" i="22"/>
  <c r="G805" i="22" s="1"/>
  <c r="F334" i="22"/>
  <c r="G334" i="22" s="1"/>
  <c r="F432" i="22"/>
  <c r="G432" i="22" s="1"/>
  <c r="F1070" i="22"/>
  <c r="G1070" i="22" s="1"/>
  <c r="F499" i="22"/>
  <c r="G499" i="22" s="1"/>
  <c r="F284" i="22"/>
  <c r="G284" i="22" s="1"/>
  <c r="F1050" i="22"/>
  <c r="G1050" i="22" s="1"/>
  <c r="F317" i="22"/>
  <c r="G317" i="22" s="1"/>
  <c r="F416" i="22"/>
  <c r="G416" i="22" s="1"/>
  <c r="F338" i="22"/>
  <c r="G338" i="22" s="1"/>
  <c r="F437" i="22"/>
  <c r="G437" i="22" s="1"/>
  <c r="F473" i="22"/>
  <c r="G473" i="22" s="1"/>
  <c r="F410" i="22"/>
  <c r="G410" i="22" s="1"/>
  <c r="F572" i="22"/>
  <c r="G572" i="22" s="1"/>
  <c r="F544" i="22"/>
  <c r="G544" i="22" s="1"/>
  <c r="F788" i="22"/>
  <c r="G788" i="22" s="1"/>
  <c r="F447" i="22"/>
  <c r="G447" i="22" s="1"/>
  <c r="F450" i="22"/>
  <c r="G450" i="22" s="1"/>
  <c r="F530" i="22"/>
  <c r="G530" i="22" s="1"/>
  <c r="F785" i="22"/>
  <c r="G785" i="22" s="1"/>
  <c r="F491" i="22"/>
  <c r="G491" i="22" s="1"/>
  <c r="F569" i="22"/>
  <c r="G569" i="22" s="1"/>
  <c r="F379" i="22"/>
  <c r="G379" i="22" s="1"/>
  <c r="F325" i="22"/>
  <c r="G325" i="22" s="1"/>
  <c r="F1094" i="22"/>
  <c r="G1094" i="22" s="1"/>
  <c r="F479" i="22"/>
  <c r="G479" i="22" s="1"/>
  <c r="F559" i="22"/>
  <c r="G559" i="22" s="1"/>
  <c r="F825" i="22"/>
  <c r="G825" i="22" s="1"/>
  <c r="F1083" i="22"/>
  <c r="G1083" i="22" s="1"/>
  <c r="F810" i="22"/>
  <c r="G810" i="22" s="1"/>
  <c r="F557" i="22"/>
  <c r="G557" i="22" s="1"/>
  <c r="F800" i="22"/>
  <c r="G800" i="22" s="1"/>
  <c r="F828" i="22"/>
  <c r="G828" i="22" s="1"/>
  <c r="F506" i="22"/>
  <c r="G506" i="22" s="1"/>
  <c r="F277" i="22"/>
  <c r="G277" i="22" s="1"/>
  <c r="F848" i="22"/>
  <c r="G848" i="22" s="1"/>
  <c r="F345" i="22"/>
  <c r="G345" i="22" s="1"/>
  <c r="F793" i="22"/>
  <c r="G793" i="22" s="1"/>
  <c r="F376" i="22"/>
  <c r="G376" i="22" s="1"/>
  <c r="F598" i="22"/>
  <c r="G598" i="22" s="1"/>
  <c r="F428" i="22"/>
  <c r="G428" i="22" s="1"/>
  <c r="F796" i="22"/>
  <c r="G796" i="22" s="1"/>
  <c r="F456" i="22"/>
  <c r="G456" i="22" s="1"/>
  <c r="F607" i="22"/>
  <c r="G607" i="22" s="1"/>
  <c r="F541" i="22"/>
  <c r="G541" i="22" s="1"/>
  <c r="F451" i="22"/>
  <c r="G451" i="22" s="1"/>
  <c r="F563" i="22"/>
  <c r="G563" i="22" s="1"/>
  <c r="F400" i="22"/>
  <c r="G400" i="22" s="1"/>
  <c r="F397" i="22"/>
  <c r="G397" i="22" s="1"/>
  <c r="F297" i="22"/>
  <c r="G297" i="22" s="1"/>
  <c r="F816" i="22"/>
  <c r="G816" i="22" s="1"/>
  <c r="F401" i="22"/>
  <c r="G401" i="22" s="1"/>
  <c r="F348" i="22"/>
  <c r="G348" i="22" s="1"/>
  <c r="F577" i="22"/>
  <c r="G577" i="22" s="1"/>
  <c r="F839" i="22"/>
  <c r="G839" i="22" s="1"/>
  <c r="F1030" i="22"/>
  <c r="G1030" i="22" s="1"/>
  <c r="F286" i="22"/>
  <c r="G286" i="22" s="1"/>
  <c r="F575" i="22"/>
  <c r="G575" i="22" s="1"/>
  <c r="F374" i="22"/>
  <c r="G374" i="22" s="1"/>
  <c r="F837" i="22"/>
  <c r="G837" i="22" s="1"/>
  <c r="F339" i="22"/>
  <c r="G339" i="22" s="1"/>
  <c r="F585" i="22"/>
  <c r="G585" i="22" s="1"/>
  <c r="F327" i="22"/>
  <c r="G327" i="22" s="1"/>
  <c r="F424" i="22"/>
  <c r="G424" i="22" s="1"/>
  <c r="F797" i="22"/>
  <c r="G797" i="22" s="1"/>
  <c r="F497" i="22"/>
  <c r="G497" i="22" s="1"/>
  <c r="F815" i="22"/>
  <c r="G815" i="22" s="1"/>
  <c r="F519" i="22"/>
  <c r="G519" i="22" s="1"/>
  <c r="F417" i="22"/>
  <c r="G417" i="22" s="1"/>
  <c r="F280" i="22"/>
  <c r="G280" i="22" s="1"/>
  <c r="F808" i="22"/>
  <c r="G808" i="22" s="1"/>
  <c r="F1038" i="22"/>
  <c r="G1038" i="22" s="1"/>
  <c r="F464" i="22"/>
  <c r="G464" i="22" s="1"/>
  <c r="F452" i="22"/>
  <c r="G452" i="22" s="1"/>
  <c r="F830" i="22"/>
  <c r="G830" i="22" s="1"/>
  <c r="F801" i="22"/>
  <c r="G801" i="22" s="1"/>
  <c r="F1034" i="22"/>
  <c r="G1034" i="22" s="1"/>
  <c r="F566" i="22"/>
  <c r="G566" i="22" s="1"/>
  <c r="F809" i="22"/>
  <c r="G809" i="22" s="1"/>
  <c r="F571" i="22"/>
  <c r="G571" i="22" s="1"/>
  <c r="F792" i="22"/>
  <c r="G792" i="22" s="1"/>
  <c r="F578" i="22"/>
  <c r="G578" i="22" s="1"/>
  <c r="F509" i="22"/>
  <c r="G509" i="22" s="1"/>
  <c r="F508" i="22"/>
  <c r="G508" i="22" s="1"/>
  <c r="F443" i="22"/>
  <c r="G443" i="22" s="1"/>
  <c r="F593" i="22"/>
  <c r="G593" i="22" s="1"/>
  <c r="F513" i="22"/>
  <c r="G513" i="22" s="1"/>
  <c r="F842" i="22"/>
  <c r="G842" i="22" s="1"/>
  <c r="F463" i="22"/>
  <c r="G463" i="22" s="1"/>
  <c r="F573" i="22"/>
  <c r="G573" i="22" s="1"/>
  <c r="F1061" i="22"/>
  <c r="G1061" i="22" s="1"/>
  <c r="F283" i="22"/>
  <c r="G283" i="22" s="1"/>
  <c r="F475" i="22"/>
  <c r="G475" i="22" s="1"/>
  <c r="F574" i="22"/>
  <c r="G574" i="22" s="1"/>
  <c r="F352" i="22"/>
  <c r="G352" i="22" s="1"/>
  <c r="F549" i="22"/>
  <c r="G549" i="22" s="1"/>
  <c r="F470" i="22"/>
  <c r="G470" i="22" s="1"/>
  <c r="F426" i="22"/>
  <c r="G426" i="22" s="1"/>
  <c r="F526" i="22"/>
  <c r="G526" i="22" s="1"/>
  <c r="F332" i="22"/>
  <c r="G332" i="22" s="1"/>
  <c r="F309" i="22"/>
  <c r="G309" i="22" s="1"/>
  <c r="F318" i="22"/>
  <c r="G318" i="22" s="1"/>
  <c r="F599" i="22"/>
  <c r="G599" i="22" s="1"/>
  <c r="F294" i="22"/>
  <c r="G294" i="22" s="1"/>
  <c r="F490" i="22"/>
  <c r="G490" i="22" s="1"/>
  <c r="F515" i="22"/>
  <c r="G515" i="22" s="1"/>
  <c r="F588" i="22"/>
  <c r="G588" i="22" s="1"/>
  <c r="F811" i="22"/>
  <c r="G811" i="22" s="1"/>
  <c r="F773" i="22"/>
  <c r="G773" i="22" s="1"/>
  <c r="F1101" i="22"/>
  <c r="G1101" i="22" s="1"/>
  <c r="F282" i="22"/>
  <c r="G282" i="22" s="1"/>
  <c r="F495" i="22"/>
  <c r="G495" i="22" s="1"/>
  <c r="F597" i="22"/>
  <c r="G597" i="22" s="1"/>
  <c r="F589" i="22"/>
  <c r="G589" i="22" s="1"/>
  <c r="F832" i="22"/>
  <c r="G832" i="22" s="1"/>
  <c r="F806" i="22"/>
  <c r="G806" i="22" s="1"/>
  <c r="F584" i="22"/>
  <c r="G584" i="22" s="1"/>
  <c r="F425" i="22"/>
  <c r="G425" i="22" s="1"/>
  <c r="F302" i="22"/>
  <c r="G302" i="22" s="1"/>
  <c r="F399" i="22"/>
  <c r="G399" i="22" s="1"/>
  <c r="F803" i="22"/>
  <c r="G803" i="22" s="1"/>
  <c r="F412" i="22"/>
  <c r="G412" i="22" s="1"/>
  <c r="F794" i="22"/>
  <c r="G794" i="22" s="1"/>
  <c r="F564" i="22"/>
  <c r="G564" i="22" s="1"/>
  <c r="F304" i="22"/>
  <c r="G304" i="22" s="1"/>
  <c r="F405" i="22"/>
  <c r="G405" i="22" s="1"/>
  <c r="F590" i="22"/>
  <c r="G590" i="22" s="1"/>
  <c r="F377" i="22"/>
  <c r="G377" i="22" s="1"/>
  <c r="F841" i="22"/>
  <c r="G841" i="22" s="1"/>
  <c r="F494" i="22"/>
  <c r="G494" i="22" s="1"/>
  <c r="F776" i="22"/>
  <c r="G776" i="22" s="1"/>
  <c r="F278" i="22"/>
  <c r="G278" i="22" s="1"/>
  <c r="F833" i="22"/>
  <c r="G833" i="22" s="1"/>
  <c r="F288" i="22"/>
  <c r="G288" i="22" s="1"/>
  <c r="F420" i="22"/>
  <c r="G420" i="22" s="1"/>
  <c r="F516" i="22"/>
  <c r="G516" i="22" s="1"/>
  <c r="F381" i="22"/>
  <c r="G381" i="22" s="1"/>
  <c r="F323" i="22"/>
  <c r="G323" i="22" s="1"/>
  <c r="F389" i="22"/>
  <c r="G389" i="22" s="1"/>
  <c r="F484" i="22"/>
  <c r="G484" i="22" s="1"/>
  <c r="F322" i="22"/>
  <c r="G322" i="22" s="1"/>
  <c r="F396" i="22"/>
  <c r="G396" i="22" s="1"/>
  <c r="F514" i="22"/>
  <c r="G514" i="22" s="1"/>
  <c r="F289" i="22"/>
  <c r="G289" i="22" s="1"/>
  <c r="F1028" i="22"/>
  <c r="G1028" i="22" s="1"/>
  <c r="F310" i="22"/>
  <c r="G310" i="22" s="1"/>
  <c r="F820" i="22"/>
  <c r="G820" i="22" s="1"/>
  <c r="F431" i="22"/>
  <c r="G431" i="22" s="1"/>
  <c r="F445" i="22"/>
  <c r="G445" i="22" s="1"/>
  <c r="F548" i="22"/>
  <c r="G548" i="22" s="1"/>
  <c r="F315" i="22"/>
  <c r="G315" i="22" s="1"/>
  <c r="F799" i="22"/>
  <c r="G799" i="22" s="1"/>
  <c r="F503" i="22"/>
  <c r="G503" i="22" s="1"/>
  <c r="F562" i="22"/>
  <c r="G562" i="22" s="1"/>
  <c r="F344" i="22"/>
  <c r="G344" i="22" s="1"/>
  <c r="F295" i="22"/>
  <c r="G295" i="22" s="1"/>
  <c r="F392" i="22"/>
  <c r="G392" i="22" s="1"/>
  <c r="F818" i="22"/>
  <c r="G818" i="22" s="1"/>
  <c r="F380" i="22"/>
  <c r="G380" i="22" s="1"/>
  <c r="F843" i="22"/>
  <c r="G843" i="22" s="1"/>
  <c r="F326" i="22"/>
  <c r="G326" i="22" s="1"/>
  <c r="F535" i="22"/>
  <c r="G535" i="22" s="1"/>
  <c r="F331" i="22"/>
  <c r="G331" i="22" s="1"/>
  <c r="F1080" i="22"/>
  <c r="G1080" i="22" s="1"/>
  <c r="F780" i="22"/>
  <c r="G780" i="22" s="1"/>
  <c r="F844" i="22"/>
  <c r="G844" i="22" s="1"/>
  <c r="F689" i="22"/>
  <c r="G689" i="22" s="1"/>
  <c r="F534" i="22"/>
  <c r="G534" i="22" s="1"/>
  <c r="F313" i="22"/>
  <c r="G313" i="22" s="1"/>
  <c r="F504" i="22"/>
  <c r="G504" i="22" s="1"/>
  <c r="F292" i="22"/>
  <c r="G292" i="22" s="1"/>
  <c r="F838" i="22"/>
  <c r="G838" i="22" s="1"/>
  <c r="F341" i="22"/>
  <c r="G341" i="22" s="1"/>
  <c r="F442" i="22"/>
  <c r="G442" i="22" s="1"/>
  <c r="F303" i="22"/>
  <c r="G303" i="22" s="1"/>
  <c r="F791" i="22"/>
  <c r="G791" i="22" s="1"/>
  <c r="F596" i="22"/>
  <c r="G596" i="22" s="1"/>
  <c r="F459" i="22"/>
  <c r="G459" i="22" s="1"/>
  <c r="F531" i="22"/>
  <c r="G531" i="22" s="1"/>
  <c r="F545" i="22"/>
  <c r="G545" i="22" s="1"/>
  <c r="F826" i="22"/>
  <c r="G826" i="22" s="1"/>
  <c r="F478" i="22"/>
  <c r="G478" i="22" s="1"/>
  <c r="F372" i="22"/>
  <c r="G372" i="22" s="1"/>
  <c r="F520" i="22"/>
  <c r="G520" i="22" s="1"/>
  <c r="F847" i="22"/>
  <c r="G847" i="22" s="1"/>
  <c r="F453" i="22"/>
  <c r="G453" i="22" s="1"/>
  <c r="F528" i="22"/>
  <c r="G528" i="22" s="1"/>
  <c r="F461" i="22"/>
  <c r="G461" i="22" s="1"/>
  <c r="F413" i="22"/>
  <c r="G413" i="22" s="1"/>
  <c r="F595" i="22"/>
  <c r="G595" i="22" s="1"/>
  <c r="F580" i="22"/>
  <c r="G580" i="22" s="1"/>
  <c r="F383" i="22"/>
  <c r="G383" i="22" s="1"/>
  <c r="F554" i="22"/>
  <c r="G554" i="22" s="1"/>
  <c r="F485" i="22"/>
  <c r="G485" i="22" s="1"/>
  <c r="F783" i="22"/>
  <c r="G783" i="22" s="1"/>
  <c r="F592" i="22"/>
  <c r="G592" i="22" s="1"/>
  <c r="F836" i="22"/>
  <c r="G836" i="22" s="1"/>
  <c r="F817" i="22"/>
  <c r="G817" i="22" s="1"/>
  <c r="F582" i="22"/>
  <c r="G582" i="22" s="1"/>
  <c r="F533" i="22"/>
  <c r="G533" i="22" s="1"/>
  <c r="F834" i="22"/>
  <c r="G834" i="22" s="1"/>
  <c r="F550" i="22"/>
  <c r="G550" i="22" s="1"/>
  <c r="F527" i="22"/>
  <c r="G527" i="22" s="1"/>
  <c r="F576" i="22"/>
  <c r="G576" i="22" s="1"/>
  <c r="F600" i="22"/>
  <c r="G600" i="22" s="1"/>
  <c r="F1016" i="22"/>
  <c r="G1016" i="22" s="1"/>
  <c r="F539" i="22"/>
  <c r="G539" i="22" s="1"/>
  <c r="F567" i="22"/>
  <c r="G567" i="22" s="1"/>
  <c r="F366" i="22"/>
  <c r="G366" i="22" s="1"/>
  <c r="F831" i="22"/>
  <c r="G831" i="22" s="1"/>
  <c r="F777" i="22"/>
  <c r="G777" i="22" s="1"/>
  <c r="F335" i="22"/>
  <c r="G335" i="22" s="1"/>
  <c r="F537" i="22"/>
  <c r="G537" i="22" s="1"/>
  <c r="F404" i="22"/>
  <c r="G404" i="22" s="1"/>
  <c r="F314" i="22"/>
  <c r="G314" i="22" s="1"/>
  <c r="F411" i="22"/>
  <c r="G411" i="22" s="1"/>
  <c r="F1054" i="22"/>
  <c r="G1054" i="22" s="1"/>
  <c r="F1057" i="22"/>
  <c r="G1057" i="22" s="1"/>
  <c r="F565" i="22"/>
  <c r="G565" i="22" s="1"/>
  <c r="F467" i="22"/>
  <c r="G467" i="22" s="1"/>
  <c r="F532" i="22"/>
  <c r="G532" i="22" s="1"/>
  <c r="F1086" i="22"/>
  <c r="G1086" i="22" s="1"/>
  <c r="F500" i="22"/>
  <c r="G500" i="22" s="1"/>
  <c r="F337" i="22"/>
  <c r="G337" i="22" s="1"/>
  <c r="F385" i="22"/>
  <c r="G385" i="22" s="1"/>
  <c r="F552" i="22"/>
  <c r="G552" i="22" s="1"/>
  <c r="F845" i="22"/>
  <c r="G845" i="22" s="1"/>
  <c r="F813" i="22"/>
  <c r="G813" i="22" s="1"/>
  <c r="F369" i="22"/>
  <c r="G369" i="22" s="1"/>
  <c r="F846" i="22"/>
  <c r="G846" i="22" s="1"/>
  <c r="F363" i="22"/>
  <c r="G363" i="22" s="1"/>
  <c r="F415" i="22"/>
  <c r="G415" i="22" s="1"/>
  <c r="F460" i="22"/>
  <c r="G460" i="22" s="1"/>
  <c r="F587" i="22"/>
  <c r="G587" i="22" s="1"/>
  <c r="F823" i="22"/>
  <c r="G823" i="22" s="1"/>
  <c r="F774" i="22"/>
  <c r="G774" i="22" s="1"/>
  <c r="F488" i="22"/>
  <c r="G488" i="22" s="1"/>
  <c r="F819" i="22"/>
  <c r="G819" i="22" s="1"/>
  <c r="F471" i="22"/>
  <c r="G471" i="22" s="1"/>
  <c r="F367" i="22"/>
  <c r="G367" i="22" s="1"/>
  <c r="F476" i="22"/>
  <c r="G476" i="22" s="1"/>
  <c r="F329" i="22"/>
  <c r="G329" i="22" s="1"/>
  <c r="F784" i="22"/>
  <c r="G784" i="22" s="1"/>
  <c r="F518" i="22"/>
  <c r="G518" i="22" s="1"/>
  <c r="F849" i="22"/>
  <c r="G849" i="22" s="1"/>
  <c r="F690" i="22"/>
  <c r="G690" i="22" s="1"/>
  <c r="F458" i="22"/>
  <c r="G458" i="22" s="1"/>
  <c r="F349" i="22"/>
  <c r="G349" i="22" s="1"/>
  <c r="F1102" i="22"/>
  <c r="G1102" i="22" s="1"/>
  <c r="F301" i="22"/>
  <c r="G301" i="22" s="1"/>
  <c r="F299" i="22"/>
  <c r="G299" i="22" s="1"/>
  <c r="F551" i="22"/>
  <c r="G551" i="22" s="1"/>
  <c r="F395" i="22"/>
  <c r="G395" i="22" s="1"/>
  <c r="F368" i="22"/>
  <c r="G368" i="22" s="1"/>
  <c r="F486" i="22"/>
  <c r="G486" i="22" s="1"/>
  <c r="F444" i="22"/>
  <c r="G444" i="22" s="1"/>
  <c r="F579" i="22"/>
  <c r="G579" i="22" s="1"/>
  <c r="F350" i="22"/>
  <c r="G350" i="22" s="1"/>
  <c r="F493" i="22"/>
  <c r="G493" i="22" s="1"/>
  <c r="F556" i="22"/>
  <c r="G556" i="22" s="1"/>
  <c r="F529" i="22"/>
  <c r="G529" i="22" s="1"/>
  <c r="F779" i="22"/>
  <c r="G779" i="22" s="1"/>
  <c r="F555" i="22"/>
  <c r="G555" i="22" s="1"/>
  <c r="F542" i="22"/>
  <c r="G542" i="22" s="1"/>
  <c r="F822" i="22"/>
  <c r="G822" i="22" s="1"/>
  <c r="F287" i="22"/>
  <c r="G287" i="22" s="1"/>
  <c r="F384" i="22"/>
  <c r="G384" i="22" s="1"/>
  <c r="F408" i="22"/>
  <c r="G408" i="22" s="1"/>
  <c r="F827" i="22"/>
  <c r="G827" i="22" s="1"/>
  <c r="F540" i="22"/>
  <c r="G540" i="22" s="1"/>
  <c r="F290" i="22"/>
  <c r="G290" i="22" s="1"/>
  <c r="F388" i="22"/>
  <c r="G388" i="22" s="1"/>
  <c r="F812" i="22"/>
  <c r="G812" i="22" s="1"/>
  <c r="F360" i="22"/>
  <c r="G360" i="22" s="1"/>
  <c r="F787" i="22"/>
  <c r="G787" i="22" s="1"/>
  <c r="F311" i="22"/>
  <c r="G311" i="22" s="1"/>
  <c r="F507" i="22"/>
  <c r="G507" i="22" s="1"/>
  <c r="F581" i="22"/>
  <c r="G581" i="22" s="1"/>
  <c r="F547" i="22"/>
  <c r="G547" i="22" s="1"/>
  <c r="F802" i="22"/>
  <c r="G802" i="22" s="1"/>
  <c r="F775" i="22"/>
  <c r="G775" i="22" s="1"/>
  <c r="F512" i="22"/>
  <c r="G512" i="22" s="1"/>
  <c r="F1045" i="22"/>
  <c r="G1045" i="22" s="1"/>
  <c r="F807" i="22"/>
  <c r="G807" i="22" s="1"/>
  <c r="F558" i="22"/>
  <c r="G558" i="22" s="1"/>
  <c r="F790" i="22"/>
  <c r="G790" i="22" s="1"/>
  <c r="F821" i="22"/>
  <c r="G821" i="22" s="1"/>
  <c r="F468" i="22"/>
  <c r="G468" i="22" s="1"/>
  <c r="F789" i="22"/>
  <c r="G789" i="22" s="1"/>
  <c r="F835" i="22"/>
  <c r="G835" i="22" s="1"/>
  <c r="F480" i="22"/>
  <c r="G480" i="22" s="1"/>
  <c r="F487" i="22"/>
  <c r="G487" i="22" s="1"/>
  <c r="F351" i="22"/>
  <c r="G351" i="22" s="1"/>
  <c r="F1089" i="22"/>
  <c r="G1089" i="22" s="1"/>
  <c r="F296" i="22"/>
  <c r="G296" i="22" s="1"/>
  <c r="F594" i="22"/>
  <c r="G594" i="22" s="1"/>
  <c r="F306" i="22"/>
  <c r="G306" i="22" s="1"/>
  <c r="F330" i="22"/>
  <c r="G330" i="22" s="1"/>
  <c r="F429" i="22"/>
  <c r="G429" i="22" s="1"/>
  <c r="F546" i="22"/>
  <c r="G546" i="22" s="1"/>
  <c r="F502" i="22"/>
  <c r="G502" i="22" s="1"/>
  <c r="F814" i="22"/>
  <c r="G814" i="22" s="1"/>
  <c r="F717" i="22"/>
  <c r="G717" i="22" s="1"/>
  <c r="F371" i="22"/>
  <c r="G371" i="22" s="1"/>
  <c r="F913" i="22"/>
  <c r="G913" i="22" s="1"/>
  <c r="F891" i="22"/>
  <c r="G891" i="22" s="1"/>
  <c r="F865" i="22"/>
  <c r="G865" i="22" s="1"/>
  <c r="F748" i="22"/>
  <c r="G748" i="22" s="1"/>
  <c r="F474" i="22"/>
  <c r="G474" i="22" s="1"/>
  <c r="F1071" i="22"/>
  <c r="G1071" i="22" s="1"/>
  <c r="F342" i="22"/>
  <c r="G342" i="22" s="1"/>
  <c r="F858" i="22"/>
  <c r="G858" i="22" s="1"/>
  <c r="F899" i="22"/>
  <c r="G899" i="22" s="1"/>
  <c r="F353" i="22"/>
  <c r="G353" i="22" s="1"/>
  <c r="F919" i="22"/>
  <c r="G919" i="22" s="1"/>
  <c r="F736" i="22"/>
  <c r="G736" i="22" s="1"/>
  <c r="F543" i="22"/>
  <c r="G543" i="22" s="1"/>
  <c r="F829" i="22"/>
  <c r="G829" i="22" s="1"/>
  <c r="F798" i="22"/>
  <c r="G798" i="22" s="1"/>
  <c r="F781" i="22"/>
  <c r="G781" i="22" s="1"/>
  <c r="F291" i="22"/>
  <c r="G291" i="22" s="1"/>
  <c r="F354" i="22"/>
  <c r="G354" i="22" s="1"/>
  <c r="F501" i="22"/>
  <c r="G501" i="22" s="1"/>
  <c r="F1035" i="22"/>
  <c r="G1035" i="22" s="1"/>
  <c r="F741" i="22"/>
  <c r="G741" i="22" s="1"/>
  <c r="F725" i="22"/>
  <c r="G725" i="22" s="1"/>
  <c r="F1059" i="22"/>
  <c r="G1059" i="22" s="1"/>
  <c r="F895" i="22"/>
  <c r="G895" i="22" s="1"/>
  <c r="F308" i="22"/>
  <c r="G308" i="22" s="1"/>
  <c r="F1103" i="22"/>
  <c r="G1103" i="22" s="1"/>
  <c r="F883" i="22"/>
  <c r="G883" i="22" s="1"/>
  <c r="F932" i="22"/>
  <c r="G932" i="22" s="1"/>
  <c r="F300" i="22"/>
  <c r="G300" i="22" s="1"/>
  <c r="F402" i="22"/>
  <c r="G402" i="22" s="1"/>
  <c r="F1066" i="22"/>
  <c r="G1066" i="22" s="1"/>
  <c r="F864" i="22"/>
  <c r="G864" i="22" s="1"/>
  <c r="F904" i="22"/>
  <c r="G904" i="22" s="1"/>
  <c r="F716" i="22"/>
  <c r="G716" i="22" s="1"/>
  <c r="F407" i="22"/>
  <c r="G407" i="22" s="1"/>
  <c r="F298" i="22"/>
  <c r="G298" i="22" s="1"/>
  <c r="F1093" i="22"/>
  <c r="G1093" i="22" s="1"/>
  <c r="F756" i="22"/>
  <c r="G756" i="22" s="1"/>
  <c r="F1024" i="22"/>
  <c r="G1024" i="22" s="1"/>
  <c r="F409" i="22"/>
  <c r="G409" i="22" s="1"/>
  <c r="F449" i="22"/>
  <c r="G449" i="22" s="1"/>
  <c r="F916" i="22"/>
  <c r="G916" i="22" s="1"/>
  <c r="F1074" i="22"/>
  <c r="G1074" i="22" s="1"/>
  <c r="F517" i="22"/>
  <c r="G517" i="22" s="1"/>
  <c r="F861" i="22"/>
  <c r="G861" i="22" s="1"/>
  <c r="F1053" i="22"/>
  <c r="G1053" i="22" s="1"/>
  <c r="F378" i="22"/>
  <c r="G378" i="22" s="1"/>
  <c r="F1073" i="22"/>
  <c r="G1073" i="22" s="1"/>
  <c r="F894" i="22"/>
  <c r="G894" i="22" s="1"/>
  <c r="F733" i="22"/>
  <c r="G733" i="22" s="1"/>
  <c r="F398" i="22"/>
  <c r="G398" i="22" s="1"/>
  <c r="F316" i="22"/>
  <c r="G316" i="22" s="1"/>
  <c r="F419" i="22"/>
  <c r="G419" i="22" s="1"/>
  <c r="F1063" i="22"/>
  <c r="G1063" i="22" s="1"/>
  <c r="F920" i="22"/>
  <c r="G920" i="22" s="1"/>
  <c r="F867" i="22"/>
  <c r="G867" i="22" s="1"/>
  <c r="F1040" i="22"/>
  <c r="G1040" i="22" s="1"/>
  <c r="F898" i="22"/>
  <c r="G898" i="22" s="1"/>
  <c r="F427" i="22"/>
  <c r="G427" i="22" s="1"/>
  <c r="F465" i="22"/>
  <c r="G465" i="22" s="1"/>
  <c r="F729" i="22"/>
  <c r="G729" i="22" s="1"/>
  <c r="F875" i="22"/>
  <c r="G875" i="22" s="1"/>
  <c r="F878" i="22"/>
  <c r="G878" i="22" s="1"/>
  <c r="F1027" i="22"/>
  <c r="G1027" i="22" s="1"/>
  <c r="F1096" i="22"/>
  <c r="G1096" i="22" s="1"/>
  <c r="F866" i="22"/>
  <c r="G866" i="22" s="1"/>
  <c r="F1046" i="22"/>
  <c r="G1046" i="22" s="1"/>
  <c r="F1079" i="22"/>
  <c r="G1079" i="22" s="1"/>
  <c r="F469" i="22"/>
  <c r="G469" i="22" s="1"/>
  <c r="F871" i="22"/>
  <c r="G871" i="22" s="1"/>
  <c r="F328" i="22"/>
  <c r="G328" i="22" s="1"/>
  <c r="F1031" i="22"/>
  <c r="G1031" i="22" s="1"/>
  <c r="F1077" i="22"/>
  <c r="G1077" i="22" s="1"/>
  <c r="F1076" i="22"/>
  <c r="G1076" i="22" s="1"/>
  <c r="F1088" i="22"/>
  <c r="G1088" i="22" s="1"/>
  <c r="F1082" i="22"/>
  <c r="G1082" i="22" s="1"/>
  <c r="F568" i="22"/>
  <c r="G568" i="22" s="1"/>
  <c r="F472" i="22"/>
  <c r="G472" i="22" s="1"/>
  <c r="F454" i="22"/>
  <c r="G454" i="22" s="1"/>
  <c r="F591" i="22"/>
  <c r="G591" i="22" s="1"/>
  <c r="F1075" i="22"/>
  <c r="G1075" i="22" s="1"/>
  <c r="F307" i="22"/>
  <c r="G307" i="22" s="1"/>
  <c r="F538" i="22"/>
  <c r="G538" i="22" s="1"/>
  <c r="F930" i="22"/>
  <c r="G930" i="22" s="1"/>
  <c r="F477" i="22"/>
  <c r="G477" i="22" s="1"/>
  <c r="F714" i="22"/>
  <c r="G714" i="22" s="1"/>
  <c r="F901" i="22"/>
  <c r="G901" i="22" s="1"/>
  <c r="F906" i="22"/>
  <c r="G906" i="22" s="1"/>
  <c r="F884" i="22"/>
  <c r="G884" i="22" s="1"/>
  <c r="F915" i="22"/>
  <c r="G915" i="22" s="1"/>
  <c r="F696" i="22"/>
  <c r="G696" i="22" s="1"/>
  <c r="F1090" i="22"/>
  <c r="G1090" i="22" s="1"/>
  <c r="F1085" i="22"/>
  <c r="G1085" i="22" s="1"/>
  <c r="F1014" i="22"/>
  <c r="G1014" i="22" s="1"/>
  <c r="F305" i="22"/>
  <c r="G305" i="22" s="1"/>
  <c r="F869" i="22"/>
  <c r="G869" i="22" s="1"/>
  <c r="F1065" i="22"/>
  <c r="G1065" i="22" s="1"/>
  <c r="F908" i="22"/>
  <c r="G908" i="22" s="1"/>
  <c r="F492" i="22"/>
  <c r="G492" i="22" s="1"/>
  <c r="F732" i="22"/>
  <c r="G732" i="22" s="1"/>
  <c r="F712" i="22"/>
  <c r="G712" i="22" s="1"/>
  <c r="F704" i="22"/>
  <c r="G704" i="22" s="1"/>
  <c r="F905" i="22"/>
  <c r="G905" i="22" s="1"/>
  <c r="F373" i="22"/>
  <c r="G373" i="22" s="1"/>
  <c r="F896" i="22"/>
  <c r="G896" i="22" s="1"/>
  <c r="F1039" i="22"/>
  <c r="G1039" i="22" s="1"/>
  <c r="F753" i="22"/>
  <c r="G753" i="22" s="1"/>
  <c r="F912" i="22"/>
  <c r="G912" i="22" s="1"/>
  <c r="F1012" i="22"/>
  <c r="G1012" i="22" s="1"/>
  <c r="F873" i="22"/>
  <c r="G873" i="22" s="1"/>
  <c r="F911" i="22"/>
  <c r="G911" i="22" s="1"/>
  <c r="F319" i="22"/>
  <c r="G319" i="22" s="1"/>
  <c r="F931" i="22"/>
  <c r="G931" i="22" s="1"/>
  <c r="F850" i="22"/>
  <c r="G850" i="22" s="1"/>
  <c r="F1023" i="22"/>
  <c r="G1023" i="22" s="1"/>
  <c r="F391" i="22"/>
  <c r="G391" i="22" s="1"/>
  <c r="F281" i="22"/>
  <c r="G281" i="22" s="1"/>
  <c r="F448" i="22"/>
  <c r="G448" i="22" s="1"/>
  <c r="F890" i="22"/>
  <c r="G890" i="22" s="1"/>
  <c r="F1032" i="22"/>
  <c r="G1032" i="22" s="1"/>
  <c r="F1091" i="22"/>
  <c r="G1091" i="22" s="1"/>
  <c r="F370" i="22"/>
  <c r="G370" i="22" s="1"/>
  <c r="F430" i="22"/>
  <c r="G430" i="22" s="1"/>
  <c r="F889" i="22"/>
  <c r="G889" i="22" s="1"/>
  <c r="F740" i="22"/>
  <c r="G740" i="22" s="1"/>
  <c r="F923" i="22"/>
  <c r="G923" i="22" s="1"/>
  <c r="F914" i="22"/>
  <c r="G914" i="22" s="1"/>
  <c r="F1025" i="22"/>
  <c r="G1025" i="22" s="1"/>
  <c r="F293" i="22"/>
  <c r="G293" i="22" s="1"/>
  <c r="F857" i="22"/>
  <c r="G857" i="22" s="1"/>
  <c r="F863" i="22"/>
  <c r="G863" i="22" s="1"/>
  <c r="F708" i="22"/>
  <c r="G708" i="22" s="1"/>
  <c r="F1081" i="22"/>
  <c r="G1081" i="22" s="1"/>
  <c r="F1092" i="22"/>
  <c r="G1092" i="22" s="1"/>
  <c r="F1029" i="22"/>
  <c r="G1029" i="22" s="1"/>
  <c r="F879" i="22"/>
  <c r="G879" i="22" s="1"/>
  <c r="F1064" i="22"/>
  <c r="G1064" i="22" s="1"/>
  <c r="F434" i="22"/>
  <c r="G434" i="22" s="1"/>
  <c r="F466" i="22"/>
  <c r="G466" i="22" s="1"/>
  <c r="F1022" i="22"/>
  <c r="G1022" i="22" s="1"/>
  <c r="F885" i="22"/>
  <c r="G885" i="22" s="1"/>
  <c r="F782" i="22"/>
  <c r="G782" i="22" s="1"/>
  <c r="F553" i="22"/>
  <c r="G553" i="22" s="1"/>
  <c r="F346" i="22"/>
  <c r="G346" i="22" s="1"/>
  <c r="F804" i="22"/>
  <c r="G804" i="22" s="1"/>
  <c r="F536" i="22"/>
  <c r="G536" i="22" s="1"/>
  <c r="F343" i="22"/>
  <c r="G343" i="22" s="1"/>
  <c r="F1084" i="22"/>
  <c r="G1084" i="22" s="1"/>
  <c r="F333" i="22"/>
  <c r="G333" i="22" s="1"/>
  <c r="F435" i="22"/>
  <c r="G435" i="22" s="1"/>
  <c r="F921" i="22"/>
  <c r="G921" i="22" s="1"/>
  <c r="F909" i="22"/>
  <c r="G909" i="22" s="1"/>
  <c r="F737" i="22"/>
  <c r="G737" i="22" s="1"/>
  <c r="F887" i="22"/>
  <c r="G887" i="22" s="1"/>
  <c r="F382" i="22"/>
  <c r="G382" i="22" s="1"/>
  <c r="F285" i="22"/>
  <c r="G285" i="22" s="1"/>
  <c r="F386" i="22"/>
  <c r="G386" i="22" s="1"/>
  <c r="F1095" i="22"/>
  <c r="G1095" i="22" s="1"/>
  <c r="F918" i="22"/>
  <c r="G918" i="22" s="1"/>
  <c r="F1047" i="22"/>
  <c r="G1047" i="22" s="1"/>
  <c r="F421" i="22"/>
  <c r="G421" i="22" s="1"/>
  <c r="F925" i="22"/>
  <c r="G925" i="22" s="1"/>
  <c r="F699" i="22"/>
  <c r="G699" i="22" s="1"/>
  <c r="F917" i="22"/>
  <c r="G917" i="22" s="1"/>
  <c r="F601" i="22"/>
  <c r="G601" i="22" s="1"/>
  <c r="F1041" i="22"/>
  <c r="G1041" i="22" s="1"/>
  <c r="F1037" i="22"/>
  <c r="G1037" i="22" s="1"/>
  <c r="F720" i="22"/>
  <c r="G720" i="22" s="1"/>
  <c r="F347" i="22"/>
  <c r="G347" i="22" s="1"/>
  <c r="F1052" i="22"/>
  <c r="G1052" i="22" s="1"/>
  <c r="F1051" i="22"/>
  <c r="G1051" i="22" s="1"/>
  <c r="F1056" i="22"/>
  <c r="G1056" i="22" s="1"/>
  <c r="F749" i="22"/>
  <c r="G749" i="22" s="1"/>
  <c r="F511" i="22"/>
  <c r="G511" i="22" s="1"/>
  <c r="F1069" i="22"/>
  <c r="G1069" i="22" s="1"/>
  <c r="F1044" i="22"/>
  <c r="G1044" i="22" s="1"/>
  <c r="F728" i="22"/>
  <c r="G728" i="22" s="1"/>
  <c r="F907" i="22"/>
  <c r="G907" i="22" s="1"/>
  <c r="F903" i="22"/>
  <c r="G903" i="22" s="1"/>
  <c r="F375" i="22"/>
  <c r="G375" i="22" s="1"/>
  <c r="F902" i="22"/>
  <c r="G902" i="22" s="1"/>
  <c r="F724" i="22"/>
  <c r="G724" i="22" s="1"/>
  <c r="F862" i="22"/>
  <c r="G862" i="22" s="1"/>
  <c r="F481" i="22"/>
  <c r="G481" i="22" s="1"/>
  <c r="F1048" i="22"/>
  <c r="G1048" i="22" s="1"/>
  <c r="F709" i="22"/>
  <c r="G709" i="22" s="1"/>
  <c r="F897" i="22"/>
  <c r="G897" i="22" s="1"/>
  <c r="F752" i="22"/>
  <c r="G752" i="22" s="1"/>
  <c r="F483" i="22"/>
  <c r="G483" i="22" s="1"/>
  <c r="F394" i="22"/>
  <c r="G394" i="22" s="1"/>
  <c r="F763" i="22"/>
  <c r="G763" i="22" s="1"/>
  <c r="F1078" i="22"/>
  <c r="G1078" i="22" s="1"/>
  <c r="F1055" i="22"/>
  <c r="G1055" i="22" s="1"/>
  <c r="F1036" i="22"/>
  <c r="G1036" i="22" s="1"/>
  <c r="F608" i="22"/>
  <c r="G608" i="22" s="1"/>
  <c r="F705" i="22"/>
  <c r="G705" i="22" s="1"/>
  <c r="F924" i="22"/>
  <c r="G924" i="22" s="1"/>
  <c r="F489" i="22"/>
  <c r="G489" i="22" s="1"/>
  <c r="F870" i="22"/>
  <c r="G870" i="22" s="1"/>
  <c r="F757" i="22"/>
  <c r="G757" i="22" s="1"/>
  <c r="F859" i="22"/>
  <c r="G859" i="22" s="1"/>
  <c r="F922" i="22"/>
  <c r="G922" i="22" s="1"/>
  <c r="F498" i="22"/>
  <c r="G498" i="22" s="1"/>
  <c r="F760" i="22"/>
  <c r="G760" i="22" s="1"/>
  <c r="F927" i="22"/>
  <c r="G927" i="22" s="1"/>
  <c r="F1049" i="22"/>
  <c r="G1049" i="22" s="1"/>
  <c r="F361" i="22"/>
  <c r="G361" i="22" s="1"/>
  <c r="F433" i="22"/>
  <c r="G433" i="22" s="1"/>
  <c r="F583" i="22"/>
  <c r="G583" i="22" s="1"/>
  <c r="F570" i="22"/>
  <c r="G570" i="22" s="1"/>
  <c r="F795" i="22"/>
  <c r="G795" i="22" s="1"/>
  <c r="F1042" i="22"/>
  <c r="G1042" i="22" s="1"/>
  <c r="F1021" i="22"/>
  <c r="G1021" i="22" s="1"/>
  <c r="F496" i="22"/>
  <c r="G496" i="22" s="1"/>
  <c r="F700" i="22"/>
  <c r="G700" i="22" s="1"/>
  <c r="F406" i="22"/>
  <c r="G406" i="22" s="1"/>
  <c r="F1062" i="22"/>
  <c r="G1062" i="22" s="1"/>
  <c r="F390" i="22"/>
  <c r="G390" i="22" s="1"/>
  <c r="F455" i="22"/>
  <c r="G455" i="22" s="1"/>
  <c r="F928" i="22"/>
  <c r="G928" i="22" s="1"/>
  <c r="F910" i="22"/>
  <c r="G910" i="22" s="1"/>
  <c r="F888" i="22"/>
  <c r="G888" i="22" s="1"/>
  <c r="F926" i="22"/>
  <c r="G926" i="22" s="1"/>
  <c r="F324" i="22"/>
  <c r="G324" i="22" s="1"/>
  <c r="F446" i="22"/>
  <c r="G446" i="22" s="1"/>
  <c r="F1072" i="22"/>
  <c r="G1072" i="22" s="1"/>
  <c r="F1068" i="22"/>
  <c r="G1068" i="22" s="1"/>
  <c r="F418" i="22"/>
  <c r="G418" i="22" s="1"/>
  <c r="F745" i="22"/>
  <c r="G745" i="22" s="1"/>
  <c r="F868" i="22"/>
  <c r="G868" i="22" s="1"/>
  <c r="F701" i="22"/>
  <c r="G701" i="22" s="1"/>
  <c r="F414" i="22"/>
  <c r="G414" i="22" s="1"/>
  <c r="F364" i="22"/>
  <c r="G364" i="22" s="1"/>
  <c r="F694" i="22"/>
  <c r="G694" i="22" s="1"/>
  <c r="F874" i="22"/>
  <c r="G874" i="22" s="1"/>
  <c r="F860" i="22"/>
  <c r="G860" i="22" s="1"/>
  <c r="F872" i="22"/>
  <c r="G872" i="22" s="1"/>
  <c r="F893" i="22"/>
  <c r="G893" i="22" s="1"/>
  <c r="F403" i="22"/>
  <c r="G403" i="22" s="1"/>
  <c r="F362" i="22"/>
  <c r="G362" i="22" s="1"/>
  <c r="F933" i="22"/>
  <c r="G933" i="22" s="1"/>
  <c r="F900" i="22"/>
  <c r="G900" i="22" s="1"/>
  <c r="F1026" i="22"/>
  <c r="G1026" i="22" s="1"/>
  <c r="F876" i="22"/>
  <c r="G876" i="22" s="1"/>
  <c r="F505" i="22"/>
  <c r="G505" i="22" s="1"/>
  <c r="F462" i="22"/>
  <c r="G462" i="22" s="1"/>
  <c r="F698" i="22"/>
  <c r="G698" i="22" s="1"/>
  <c r="F929" i="22"/>
  <c r="G929" i="22" s="1"/>
  <c r="F1087" i="22"/>
  <c r="G1087" i="22" s="1"/>
  <c r="F1033" i="22"/>
  <c r="G1033" i="22" s="1"/>
  <c r="F387" i="22"/>
  <c r="G387" i="22" s="1"/>
  <c r="F1058" i="22"/>
  <c r="G1058" i="22" s="1"/>
  <c r="F721" i="22"/>
  <c r="G721" i="22" s="1"/>
  <c r="F336" i="22"/>
  <c r="G336" i="22" s="1"/>
  <c r="F744" i="22"/>
  <c r="G744" i="22" s="1"/>
  <c r="F880" i="22"/>
  <c r="G880" i="22" s="1"/>
  <c r="F340" i="22"/>
  <c r="G340" i="22" s="1"/>
  <c r="F279" i="22"/>
  <c r="G279" i="22" s="1"/>
  <c r="F877" i="22"/>
  <c r="G877" i="22" s="1"/>
  <c r="F1043" i="22"/>
  <c r="G1043" i="22" s="1"/>
  <c r="F886" i="22"/>
  <c r="G886" i="22" s="1"/>
  <c r="F742" i="22"/>
  <c r="G742" i="22" s="1"/>
  <c r="F457" i="22"/>
  <c r="G457" i="22" s="1"/>
  <c r="F882" i="22"/>
  <c r="G882" i="22" s="1"/>
  <c r="F892" i="22"/>
  <c r="G892" i="22" s="1"/>
  <c r="F761" i="22"/>
  <c r="G761" i="22" s="1"/>
  <c r="F735" i="22"/>
  <c r="G735" i="22" s="1"/>
  <c r="F707" i="22"/>
  <c r="G707" i="22" s="1"/>
  <c r="F691" i="22"/>
  <c r="G691" i="22" s="1"/>
  <c r="F1691" i="22"/>
  <c r="G1691" i="22" s="1"/>
  <c r="F734" i="22"/>
  <c r="G734" i="22" s="1"/>
  <c r="F755" i="22"/>
  <c r="G755" i="22" s="1"/>
  <c r="F730" i="22"/>
  <c r="G730" i="22" s="1"/>
  <c r="F751" i="22"/>
  <c r="G751" i="22" s="1"/>
  <c r="F719" i="22"/>
  <c r="G719" i="22" s="1"/>
  <c r="F510" i="22"/>
  <c r="G510" i="22" s="1"/>
  <c r="F1060" i="22"/>
  <c r="G1060" i="22" s="1"/>
  <c r="F718" i="22"/>
  <c r="G718" i="22" s="1"/>
  <c r="F706" i="22"/>
  <c r="G706" i="22" s="1"/>
  <c r="F1368" i="22"/>
  <c r="G1368" i="22" s="1"/>
  <c r="F1367" i="22"/>
  <c r="G1367" i="22" s="1"/>
  <c r="F766" i="22"/>
  <c r="G766" i="22" s="1"/>
  <c r="F482" i="22"/>
  <c r="G482" i="22" s="1"/>
  <c r="F609" i="22"/>
  <c r="G609" i="22" s="1"/>
  <c r="F686" i="22"/>
  <c r="G686" i="22" s="1"/>
  <c r="F695" i="22"/>
  <c r="G695" i="22" s="1"/>
  <c r="F758" i="22"/>
  <c r="G758" i="22" s="1"/>
  <c r="F697" i="22"/>
  <c r="G697" i="22" s="1"/>
  <c r="F1406" i="22"/>
  <c r="G1406" i="22" s="1"/>
  <c r="F743" i="22"/>
  <c r="G743" i="22" s="1"/>
  <c r="F759" i="22"/>
  <c r="G759" i="22" s="1"/>
  <c r="F722" i="22"/>
  <c r="G722" i="22" s="1"/>
  <c r="F312" i="22"/>
  <c r="G312" i="22" s="1"/>
  <c r="F423" i="22"/>
  <c r="G423" i="22" s="1"/>
  <c r="F881" i="22"/>
  <c r="G881" i="22" s="1"/>
  <c r="F746" i="22"/>
  <c r="G746" i="22" s="1"/>
  <c r="F762" i="22"/>
  <c r="G762" i="22" s="1"/>
  <c r="F768" i="22"/>
  <c r="G768" i="22" s="1"/>
  <c r="F713" i="22"/>
  <c r="G713" i="22" s="1"/>
  <c r="F693" i="22"/>
  <c r="G693" i="22" s="1"/>
  <c r="F1902" i="22"/>
  <c r="G1902" i="22" s="1"/>
  <c r="F711" i="22"/>
  <c r="G711" i="22" s="1"/>
  <c r="K8" i="22" s="1"/>
  <c r="F1370" i="22"/>
  <c r="G1370" i="22" s="1"/>
  <c r="F1354" i="22"/>
  <c r="G1354" i="22" s="1"/>
  <c r="F1405" i="22"/>
  <c r="G1405" i="22" s="1"/>
  <c r="F702" i="22"/>
  <c r="G702" i="22" s="1"/>
  <c r="F727" i="22"/>
  <c r="G727" i="22" s="1"/>
  <c r="F1409" i="22"/>
  <c r="G1409" i="22" s="1"/>
  <c r="F715" i="22"/>
  <c r="G715" i="22" s="1"/>
  <c r="F1355" i="22"/>
  <c r="G1355" i="22" s="1"/>
  <c r="F1413" i="22"/>
  <c r="G1413" i="22" s="1"/>
  <c r="F1421" i="22"/>
  <c r="G1421" i="22" s="1"/>
  <c r="F853" i="22"/>
  <c r="G853" i="22" s="1"/>
  <c r="F614" i="22"/>
  <c r="G614" i="22" s="1"/>
  <c r="F656" i="22"/>
  <c r="G656" i="22" s="1"/>
  <c r="F635" i="22"/>
  <c r="G635" i="22" s="1"/>
  <c r="F643" i="22"/>
  <c r="G643" i="22" s="1"/>
  <c r="F1410" i="22"/>
  <c r="G1410" i="22" s="1"/>
  <c r="F654" i="22"/>
  <c r="G654" i="22" s="1"/>
  <c r="F630" i="22"/>
  <c r="G630" i="22" s="1"/>
  <c r="F666" i="22"/>
  <c r="G666" i="22" s="1"/>
  <c r="F679" i="22"/>
  <c r="G679" i="22" s="1"/>
  <c r="F671" i="22"/>
  <c r="G671" i="22" s="1"/>
  <c r="F681" i="22"/>
  <c r="G681" i="22" s="1"/>
  <c r="F621" i="22"/>
  <c r="G621" i="22" s="1"/>
  <c r="F645" i="22"/>
  <c r="G645" i="22" s="1"/>
  <c r="F674" i="22"/>
  <c r="G674" i="22" s="1"/>
  <c r="F754" i="22"/>
  <c r="G754" i="22" s="1"/>
  <c r="F767" i="22"/>
  <c r="G767" i="22" s="1"/>
  <c r="F764" i="22"/>
  <c r="G764" i="22" s="1"/>
  <c r="F1387" i="22"/>
  <c r="G1387" i="22" s="1"/>
  <c r="F1593" i="22"/>
  <c r="G1593" i="22" s="1"/>
  <c r="F1383" i="22"/>
  <c r="G1383" i="22" s="1"/>
  <c r="F652" i="22"/>
  <c r="G652" i="22" s="1"/>
  <c r="F662" i="22"/>
  <c r="G662" i="22" s="1"/>
  <c r="F673" i="22"/>
  <c r="G673" i="22" s="1"/>
  <c r="F650" i="22"/>
  <c r="G650" i="22" s="1"/>
  <c r="F634" i="22"/>
  <c r="G634" i="22" s="1"/>
  <c r="F1105" i="22"/>
  <c r="G1105" i="22" s="1"/>
  <c r="F852" i="22"/>
  <c r="G852" i="22" s="1"/>
  <c r="F1396" i="22"/>
  <c r="G1396" i="22" s="1"/>
  <c r="F626" i="22"/>
  <c r="G626" i="22" s="1"/>
  <c r="F1104" i="22"/>
  <c r="G1104" i="22" s="1"/>
  <c r="F651" i="22"/>
  <c r="G651" i="22" s="1"/>
  <c r="F738" i="22"/>
  <c r="G738" i="22" s="1"/>
  <c r="F668" i="22"/>
  <c r="G668" i="22" s="1"/>
  <c r="F618" i="22"/>
  <c r="G618" i="22" s="1"/>
  <c r="F1424" i="22"/>
  <c r="G1424" i="22" s="1"/>
  <c r="F631" i="22"/>
  <c r="G631" i="22" s="1"/>
  <c r="F685" i="22"/>
  <c r="G685" i="22" s="1"/>
  <c r="F620" i="22"/>
  <c r="G620" i="22" s="1"/>
  <c r="F1411" i="22"/>
  <c r="G1411" i="22" s="1"/>
  <c r="F1375" i="22"/>
  <c r="G1375" i="22" s="1"/>
  <c r="F1353" i="22"/>
  <c r="G1353" i="22" s="1"/>
  <c r="F747" i="22"/>
  <c r="G747" i="22" s="1"/>
  <c r="F710" i="22"/>
  <c r="G710" i="22" s="1"/>
  <c r="F1363" i="22"/>
  <c r="G1363" i="22" s="1"/>
  <c r="F731" i="22"/>
  <c r="G731" i="22" s="1"/>
  <c r="F1371" i="22"/>
  <c r="G1371" i="22" s="1"/>
  <c r="F1385" i="22"/>
  <c r="G1385" i="22" s="1"/>
  <c r="F1416" i="22"/>
  <c r="G1416" i="22" s="1"/>
  <c r="F1361" i="22"/>
  <c r="G1361" i="22" s="1"/>
  <c r="F726" i="22"/>
  <c r="G726" i="22" s="1"/>
  <c r="F1419" i="22"/>
  <c r="G1419" i="22" s="1"/>
  <c r="F1393" i="22"/>
  <c r="G1393" i="22" s="1"/>
  <c r="F676" i="22"/>
  <c r="G676" i="22" s="1"/>
  <c r="F703" i="22"/>
  <c r="G703" i="22" s="1"/>
  <c r="F619" i="22"/>
  <c r="G619" i="22" s="1"/>
  <c r="F613" i="22"/>
  <c r="G613" i="22" s="1"/>
  <c r="F684" i="22"/>
  <c r="G684" i="22" s="1"/>
  <c r="F771" i="22"/>
  <c r="G771" i="22" s="1"/>
  <c r="F683" i="22"/>
  <c r="G683" i="22" s="1"/>
  <c r="F612" i="22"/>
  <c r="G612" i="22" s="1"/>
  <c r="F1374" i="22"/>
  <c r="G1374" i="22" s="1"/>
  <c r="F765" i="22"/>
  <c r="G765" i="22" s="1"/>
  <c r="F1426" i="22"/>
  <c r="G1426" i="22" s="1"/>
  <c r="F1402" i="22"/>
  <c r="G1402" i="22" s="1"/>
  <c r="F1422" i="22"/>
  <c r="G1422" i="22" s="1"/>
  <c r="F1356" i="22"/>
  <c r="G1356" i="22" s="1"/>
  <c r="F723" i="22"/>
  <c r="G723" i="22" s="1"/>
  <c r="F1390" i="22"/>
  <c r="G1390" i="22" s="1"/>
  <c r="F1397" i="22"/>
  <c r="G1397" i="22" s="1"/>
  <c r="F1352" i="22"/>
  <c r="G1352" i="22" s="1"/>
  <c r="F750" i="22"/>
  <c r="G750" i="22" s="1"/>
  <c r="F692" i="22"/>
  <c r="G692" i="22" s="1"/>
  <c r="F1399" i="22"/>
  <c r="G1399" i="22" s="1"/>
  <c r="F739" i="22"/>
  <c r="G739" i="22" s="1"/>
  <c r="F1429" i="22"/>
  <c r="G1429" i="22" s="1"/>
  <c r="F1381" i="22"/>
  <c r="G1381" i="22" s="1"/>
  <c r="F663" i="22"/>
  <c r="G663" i="22" s="1"/>
  <c r="F646" i="22"/>
  <c r="G646" i="22" s="1"/>
  <c r="F1097" i="22"/>
  <c r="G1097" i="22" s="1"/>
  <c r="F647" i="22"/>
  <c r="G647" i="22" s="1"/>
  <c r="F1391" i="22"/>
  <c r="G1391" i="22" s="1"/>
  <c r="F640" i="22"/>
  <c r="G640" i="22" s="1"/>
  <c r="F629" i="22"/>
  <c r="G629" i="22" s="1"/>
  <c r="F658" i="22"/>
  <c r="G658" i="22" s="1"/>
  <c r="F648" i="22"/>
  <c r="G648" i="22" s="1"/>
  <c r="F610" i="22"/>
  <c r="G610" i="22" s="1"/>
  <c r="F665" i="22"/>
  <c r="G665" i="22" s="1"/>
  <c r="F624" i="22"/>
  <c r="G624" i="22" s="1"/>
  <c r="F644" i="22"/>
  <c r="G644" i="22" s="1"/>
  <c r="F660" i="22"/>
  <c r="G660" i="22" s="1"/>
  <c r="F653" i="22"/>
  <c r="G653" i="22" s="1"/>
  <c r="F851" i="22"/>
  <c r="G851" i="22" s="1"/>
  <c r="F769" i="22"/>
  <c r="G769" i="22" s="1"/>
  <c r="F667" i="22"/>
  <c r="G667" i="22" s="1"/>
  <c r="F625" i="22"/>
  <c r="G625" i="22" s="1"/>
  <c r="F636" i="22"/>
  <c r="G636" i="22" s="1"/>
  <c r="F670" i="22"/>
  <c r="G670" i="22" s="1"/>
  <c r="F680" i="22"/>
  <c r="G680" i="22" s="1"/>
  <c r="F641" i="22"/>
  <c r="G641" i="22" s="1"/>
  <c r="F623" i="22"/>
  <c r="G623" i="22" s="1"/>
  <c r="F622" i="22"/>
  <c r="G622" i="22" s="1"/>
  <c r="F637" i="22"/>
  <c r="G637" i="22" s="1"/>
  <c r="F628" i="22"/>
  <c r="G628" i="22" s="1"/>
  <c r="F1018" i="22"/>
  <c r="G1018" i="22" s="1"/>
  <c r="F935" i="22"/>
  <c r="G935" i="22" s="1"/>
  <c r="F664" i="22"/>
  <c r="G664" i="22" s="1"/>
  <c r="F657" i="22"/>
  <c r="G657" i="22" s="1"/>
  <c r="F642" i="22"/>
  <c r="G642" i="22" s="1"/>
  <c r="F678" i="22"/>
  <c r="G678" i="22" s="1"/>
  <c r="F659" i="22"/>
  <c r="G659" i="22" s="1"/>
  <c r="F675" i="22"/>
  <c r="G675" i="22" s="1"/>
  <c r="F639" i="22"/>
  <c r="G639" i="22" s="1"/>
  <c r="F616" i="22"/>
  <c r="G616" i="22" s="1"/>
  <c r="F617" i="22"/>
  <c r="G617" i="22" s="1"/>
  <c r="F611" i="22"/>
  <c r="G611" i="22" s="1"/>
  <c r="F669" i="22"/>
  <c r="G669" i="22" s="1"/>
  <c r="F677" i="22"/>
  <c r="G677" i="22" s="1"/>
  <c r="F638" i="22"/>
  <c r="G638" i="22" s="1"/>
  <c r="F682" i="22"/>
  <c r="G682" i="22" s="1"/>
  <c r="F649" i="22"/>
  <c r="G649" i="22" s="1"/>
  <c r="F615" i="22"/>
  <c r="G615" i="22" s="1"/>
  <c r="F672" i="22"/>
  <c r="G672" i="22" s="1"/>
  <c r="F633" i="22"/>
  <c r="G633" i="22" s="1"/>
  <c r="F1015" i="22"/>
  <c r="G1015" i="22" s="1"/>
  <c r="F627" i="22"/>
  <c r="G627" i="22" s="1"/>
  <c r="F655" i="22"/>
  <c r="G655" i="22" s="1"/>
  <c r="F661" i="22"/>
  <c r="G661" i="22" s="1"/>
  <c r="F632" i="22"/>
  <c r="G632" i="22" s="1"/>
  <c r="F1017" i="22"/>
  <c r="G1017" i="22" s="1"/>
  <c r="F1106" i="22"/>
  <c r="G1106" i="22" s="1"/>
  <c r="F1874" i="22"/>
  <c r="G1874" i="22" s="1"/>
  <c r="F1738" i="22"/>
  <c r="G1738" i="22" s="1"/>
  <c r="F1107" i="22"/>
  <c r="G1107" i="22" s="1"/>
  <c r="F1195" i="22"/>
  <c r="G1195" i="22" s="1"/>
  <c r="F1108" i="22"/>
  <c r="G1108" i="22" s="1"/>
  <c r="F1351" i="22"/>
  <c r="G1351" i="22" s="1"/>
  <c r="F1389" i="22"/>
  <c r="G1389" i="22" s="1"/>
  <c r="F1110" i="22"/>
  <c r="G1110" i="22" s="1"/>
  <c r="F1675" i="22"/>
  <c r="G1675" i="22" s="1"/>
  <c r="F1553" i="22"/>
  <c r="G1553" i="22" s="1"/>
  <c r="F1145" i="22"/>
  <c r="G1145" i="22" s="1"/>
  <c r="F1596" i="22"/>
  <c r="G1596" i="22" s="1"/>
  <c r="F1345" i="22"/>
  <c r="G1345" i="22" s="1"/>
  <c r="F1629" i="22"/>
  <c r="G1629" i="22" s="1"/>
  <c r="F1129" i="22"/>
  <c r="G1129" i="22" s="1"/>
  <c r="F1286" i="22"/>
  <c r="G1286" i="22" s="1"/>
  <c r="F1949" i="22"/>
  <c r="G1949" i="22" s="1"/>
  <c r="F1977" i="22"/>
  <c r="G1977" i="22" s="1"/>
  <c r="F1478" i="22"/>
  <c r="G1478" i="22" s="1"/>
  <c r="F1524" i="22"/>
  <c r="G1524" i="22" s="1"/>
  <c r="F1720" i="22"/>
  <c r="G1720" i="22" s="1"/>
  <c r="F1466" i="22"/>
  <c r="G1466" i="22" s="1"/>
  <c r="F1964" i="22"/>
  <c r="G1964" i="22" s="1"/>
  <c r="F1535" i="22"/>
  <c r="G1535" i="22" s="1"/>
  <c r="F1959" i="22"/>
  <c r="G1959" i="22" s="1"/>
  <c r="F1969" i="22"/>
  <c r="G1969" i="22" s="1"/>
  <c r="F1708" i="22"/>
  <c r="G1708" i="22" s="1"/>
  <c r="F1569" i="22"/>
  <c r="G1569" i="22" s="1"/>
  <c r="F1842" i="22"/>
  <c r="G1842" i="22" s="1"/>
  <c r="F1787" i="22"/>
  <c r="G1787" i="22" s="1"/>
  <c r="F1174" i="22"/>
  <c r="G1174" i="22" s="1"/>
  <c r="F1983" i="22"/>
  <c r="G1983" i="22" s="1"/>
  <c r="F1120" i="22"/>
  <c r="G1120" i="22" s="1"/>
  <c r="F1347" i="22"/>
  <c r="G1347" i="22" s="1"/>
  <c r="F1263" i="22"/>
  <c r="G1263" i="22" s="1"/>
  <c r="F1521" i="22"/>
  <c r="G1521" i="22" s="1"/>
  <c r="F1142" i="22"/>
  <c r="G1142" i="22" s="1"/>
  <c r="F1501" i="22"/>
  <c r="G1501" i="22" s="1"/>
  <c r="F1514" i="22"/>
  <c r="G1514" i="22" s="1"/>
  <c r="F1518" i="22"/>
  <c r="G1518" i="22" s="1"/>
  <c r="F1935" i="22"/>
  <c r="G1935" i="22" s="1"/>
  <c r="F1997" i="22"/>
  <c r="G1997" i="22" s="1"/>
  <c r="F1118" i="22"/>
  <c r="G1118" i="22" s="1"/>
  <c r="F1126" i="22"/>
  <c r="G1126" i="22" s="1"/>
  <c r="F1394" i="22"/>
  <c r="G1394" i="22" s="1"/>
  <c r="F1704" i="22"/>
  <c r="G1704" i="22" s="1"/>
  <c r="F1112" i="22"/>
  <c r="G1112" i="22" s="1"/>
  <c r="F1161" i="22"/>
  <c r="G1161" i="22" s="1"/>
  <c r="F1125" i="22"/>
  <c r="G1125" i="22" s="1"/>
  <c r="F1182" i="22"/>
  <c r="G1182" i="22" s="1"/>
  <c r="F1843" i="22"/>
  <c r="G1843" i="22" s="1"/>
  <c r="F1392" i="22"/>
  <c r="G1392" i="22" s="1"/>
  <c r="F1620" i="22"/>
  <c r="G1620" i="22" s="1"/>
  <c r="F1431" i="22"/>
  <c r="G1431" i="22" s="1"/>
  <c r="F1177" i="22"/>
  <c r="G1177" i="22" s="1"/>
  <c r="F1990" i="22"/>
  <c r="G1990" i="22" s="1"/>
  <c r="F1428" i="22"/>
  <c r="G1428" i="22" s="1"/>
  <c r="F1986" i="22"/>
  <c r="G1986" i="22" s="1"/>
  <c r="F1373" i="22"/>
  <c r="G1373" i="22" s="1"/>
  <c r="F1831" i="22"/>
  <c r="G1831" i="22" s="1"/>
  <c r="F1970" i="22"/>
  <c r="G1970" i="22" s="1"/>
  <c r="F2011" i="22"/>
  <c r="G2011" i="22" s="1"/>
  <c r="N8" i="22" s="1"/>
  <c r="F1159" i="22"/>
  <c r="G1159" i="22" s="1"/>
  <c r="F1761" i="22"/>
  <c r="G1761" i="22" s="1"/>
  <c r="F1137" i="22"/>
  <c r="G1137" i="22" s="1"/>
  <c r="F1463" i="22"/>
  <c r="G1463" i="22" s="1"/>
  <c r="F1214" i="22"/>
  <c r="G1214" i="22" s="1"/>
  <c r="F1512" i="22"/>
  <c r="G1512" i="22" s="1"/>
  <c r="F1956" i="22"/>
  <c r="G1956" i="22" s="1"/>
  <c r="F1838" i="22"/>
  <c r="G1838" i="22" s="1"/>
  <c r="F1936" i="22"/>
  <c r="G1936" i="22" s="1"/>
  <c r="F1713" i="22"/>
  <c r="G1713" i="22" s="1"/>
  <c r="F1999" i="22"/>
  <c r="G1999" i="22" s="1"/>
  <c r="F1716" i="22"/>
  <c r="G1716" i="22" s="1"/>
  <c r="F1544" i="22"/>
  <c r="G1544" i="22" s="1"/>
  <c r="F1109" i="22"/>
  <c r="G1109" i="22" s="1"/>
  <c r="F1369" i="22"/>
  <c r="G1369" i="22" s="1"/>
  <c r="F1407" i="22"/>
  <c r="G1407" i="22" s="1"/>
  <c r="F1288" i="22"/>
  <c r="G1288" i="22" s="1"/>
  <c r="F1836" i="22"/>
  <c r="G1836" i="22" s="1"/>
  <c r="F1449" i="22"/>
  <c r="G1449" i="22" s="1"/>
  <c r="F1971" i="22"/>
  <c r="G1971" i="22" s="1"/>
  <c r="F1814" i="22"/>
  <c r="G1814" i="22" s="1"/>
  <c r="F1212" i="22"/>
  <c r="G1212" i="22" s="1"/>
  <c r="F1167" i="22"/>
  <c r="G1167" i="22" s="1"/>
  <c r="F1962" i="22"/>
  <c r="G1962" i="22" s="1"/>
  <c r="F1170" i="22"/>
  <c r="G1170" i="22" s="1"/>
  <c r="F2005" i="22"/>
  <c r="G2005" i="22" s="1"/>
  <c r="F1612" i="22"/>
  <c r="G1612" i="22" s="1"/>
  <c r="F1679" i="22"/>
  <c r="G1679" i="22" s="1"/>
  <c r="F1139" i="22"/>
  <c r="G1139" i="22" s="1"/>
  <c r="F1190" i="22"/>
  <c r="G1190" i="22" s="1"/>
  <c r="F1140" i="22"/>
  <c r="G1140" i="22" s="1"/>
  <c r="F1165" i="22"/>
  <c r="G1165" i="22" s="1"/>
  <c r="F1824" i="22"/>
  <c r="G1824" i="22" s="1"/>
  <c r="F1937" i="22"/>
  <c r="G1937" i="22" s="1"/>
  <c r="F1350" i="22"/>
  <c r="G1350" i="22" s="1"/>
  <c r="F1130" i="22"/>
  <c r="G1130" i="22" s="1"/>
  <c r="F1134" i="22"/>
  <c r="G1134" i="22" s="1"/>
  <c r="F1133" i="22"/>
  <c r="G1133" i="22" s="1"/>
  <c r="F1929" i="22"/>
  <c r="G1929" i="22" s="1"/>
  <c r="F1946" i="22"/>
  <c r="G1946" i="22" s="1"/>
  <c r="F2003" i="22"/>
  <c r="G2003" i="22" s="1"/>
  <c r="F1777" i="22"/>
  <c r="G1777" i="22" s="1"/>
  <c r="F1527" i="22"/>
  <c r="G1527" i="22" s="1"/>
  <c r="F1178" i="22"/>
  <c r="G1178" i="22" s="1"/>
  <c r="F1179" i="22"/>
  <c r="G1179" i="22" s="1"/>
  <c r="F1595" i="22"/>
  <c r="G1595" i="22" s="1"/>
  <c r="F1509" i="22"/>
  <c r="G1509" i="22" s="1"/>
  <c r="F1264" i="22"/>
  <c r="G1264" i="22" s="1"/>
  <c r="F1511" i="22"/>
  <c r="G1511" i="22" s="1"/>
  <c r="M8" i="22" s="1"/>
  <c r="F1162" i="22"/>
  <c r="G1162" i="22" s="1"/>
  <c r="F1812" i="22"/>
  <c r="G1812" i="22" s="1"/>
  <c r="F1467" i="22"/>
  <c r="G1467" i="22" s="1"/>
  <c r="F1769" i="22"/>
  <c r="G1769" i="22" s="1"/>
  <c r="F1930" i="22"/>
  <c r="G1930" i="22" s="1"/>
  <c r="F1677" i="22"/>
  <c r="G1677" i="22" s="1"/>
  <c r="F1122" i="22"/>
  <c r="G1122" i="22" s="1"/>
  <c r="F1157" i="22"/>
  <c r="G1157" i="22" s="1"/>
  <c r="F1485" i="22"/>
  <c r="G1485" i="22" s="1"/>
  <c r="F1941" i="22"/>
  <c r="G1941" i="22" s="1"/>
  <c r="F1184" i="22"/>
  <c r="G1184" i="22" s="1"/>
  <c r="F1984" i="22"/>
  <c r="G1984" i="22" s="1"/>
  <c r="F2002" i="22"/>
  <c r="G2002" i="22" s="1"/>
  <c r="F1147" i="22"/>
  <c r="G1147" i="22" s="1"/>
  <c r="F1235" i="22"/>
  <c r="G1235" i="22" s="1"/>
  <c r="F1934" i="22"/>
  <c r="G1934" i="22" s="1"/>
  <c r="F1155" i="22"/>
  <c r="G1155" i="22" s="1"/>
  <c r="F1792" i="22"/>
  <c r="G1792" i="22" s="1"/>
  <c r="F1989" i="22"/>
  <c r="G1989" i="22" s="1"/>
  <c r="F1114" i="22"/>
  <c r="G1114" i="22" s="1"/>
  <c r="F1117" i="22"/>
  <c r="G1117" i="22" s="1"/>
  <c r="F1749" i="22"/>
  <c r="G1749" i="22" s="1"/>
  <c r="F1854" i="22"/>
  <c r="G1854" i="22" s="1"/>
  <c r="F1822" i="22"/>
  <c r="G1822" i="22" s="1"/>
  <c r="F1938" i="22"/>
  <c r="G1938" i="22" s="1"/>
  <c r="F1197" i="22"/>
  <c r="G1197" i="22" s="1"/>
  <c r="F1172" i="22"/>
  <c r="G1172" i="22" s="1"/>
  <c r="F1302" i="22"/>
  <c r="G1302" i="22" s="1"/>
  <c r="F1149" i="22"/>
  <c r="G1149" i="22" s="1"/>
  <c r="F1150" i="22"/>
  <c r="G1150" i="22" s="1"/>
  <c r="F1152" i="22"/>
  <c r="G1152" i="22" s="1"/>
  <c r="F1669" i="22"/>
  <c r="G1669" i="22" s="1"/>
  <c r="F1981" i="22"/>
  <c r="G1981" i="22" s="1"/>
  <c r="F1169" i="22"/>
  <c r="G1169" i="22" s="1"/>
  <c r="F1222" i="22"/>
  <c r="G1222" i="22" s="1"/>
  <c r="F1960" i="22"/>
  <c r="G1960" i="22" s="1"/>
  <c r="F1636" i="22"/>
  <c r="G1636" i="22" s="1"/>
  <c r="F1349" i="22"/>
  <c r="G1349" i="22" s="1"/>
  <c r="F1364" i="22"/>
  <c r="G1364" i="22" s="1"/>
  <c r="F1183" i="22"/>
  <c r="G1183" i="22" s="1"/>
  <c r="F1789" i="22"/>
  <c r="G1789" i="22" s="1"/>
  <c r="F22" i="17" l="1"/>
  <c r="G5" i="6" l="1"/>
  <c r="B3" i="3" l="1"/>
  <c r="P22" i="14"/>
  <c r="P26" i="14" s="1"/>
  <c r="Q26" i="14" s="1"/>
  <c r="P33" i="17"/>
  <c r="N28" i="13"/>
  <c r="N15" i="13"/>
  <c r="F15" i="13"/>
  <c r="F28" i="13"/>
  <c r="K29" i="13"/>
  <c r="K16" i="13"/>
  <c r="C29" i="13"/>
  <c r="C16" i="13"/>
  <c r="C52" i="12"/>
  <c r="C40" i="12"/>
  <c r="C28" i="12"/>
  <c r="C16" i="12"/>
  <c r="AD5" i="15"/>
  <c r="C8" i="13"/>
  <c r="K8" i="13"/>
  <c r="Q34" i="14" l="1"/>
  <c r="Q40" i="14"/>
  <c r="Q31" i="14"/>
  <c r="Q37" i="14"/>
  <c r="P28" i="14"/>
  <c r="P27" i="14"/>
  <c r="Q27" i="14" l="1"/>
  <c r="Q41" i="14" l="1"/>
  <c r="Q32" i="14"/>
  <c r="Q35" i="14"/>
  <c r="Q38" i="14"/>
  <c r="E48" i="20" l="1"/>
  <c r="G48" i="20" s="1"/>
  <c r="I48" i="20" l="1"/>
  <c r="N40" i="20"/>
  <c r="M33" i="20"/>
  <c r="N33" i="20" s="1"/>
  <c r="M39" i="20"/>
  <c r="N39" i="20" s="1"/>
  <c r="N38" i="20"/>
  <c r="E56" i="20" l="1"/>
  <c r="F56" i="20" s="1"/>
  <c r="N37" i="20"/>
  <c r="E40" i="20" s="1"/>
  <c r="G40" i="20" s="1"/>
  <c r="N31" i="20"/>
  <c r="N30" i="20" l="1"/>
  <c r="E37" i="20" s="1"/>
  <c r="G37" i="20" s="1"/>
  <c r="N27" i="20"/>
  <c r="X12" i="19"/>
  <c r="X10" i="19"/>
  <c r="U10" i="19"/>
  <c r="X10" i="18"/>
  <c r="U10" i="18"/>
  <c r="L42" i="19" l="1"/>
  <c r="I27" i="17" l="1"/>
  <c r="F13" i="17"/>
  <c r="F4" i="17"/>
  <c r="F27" i="17" l="1"/>
  <c r="J27" i="10"/>
  <c r="R6" i="18"/>
  <c r="R6" i="19"/>
  <c r="R7" i="19" l="1"/>
  <c r="G39" i="19"/>
  <c r="G20" i="19"/>
  <c r="L46" i="19"/>
  <c r="G32" i="19"/>
  <c r="L32" i="19"/>
  <c r="G46" i="19"/>
  <c r="L39" i="19"/>
  <c r="G26" i="19"/>
  <c r="L20" i="19"/>
  <c r="L26" i="19"/>
  <c r="R7" i="18"/>
  <c r="G18" i="18"/>
  <c r="L31" i="18"/>
  <c r="L25" i="18"/>
  <c r="L18" i="18"/>
  <c r="G25" i="18"/>
  <c r="G31" i="18"/>
  <c r="L33" i="19" l="1"/>
  <c r="G47" i="19"/>
  <c r="G27" i="19"/>
  <c r="L40" i="19"/>
  <c r="L21" i="19"/>
  <c r="G21" i="19"/>
  <c r="L27" i="19"/>
  <c r="G33" i="19"/>
  <c r="G40" i="19"/>
  <c r="L47" i="19"/>
  <c r="G19" i="18"/>
  <c r="G26" i="18"/>
  <c r="L32" i="18"/>
  <c r="G32" i="18"/>
  <c r="L19" i="18"/>
  <c r="L26" i="18"/>
  <c r="R25" i="16" l="1"/>
  <c r="L23" i="16"/>
  <c r="L15" i="16"/>
  <c r="R15" i="16"/>
  <c r="P20" i="16"/>
  <c r="P28" i="16"/>
  <c r="Q34" i="16"/>
  <c r="Q33" i="16"/>
  <c r="Q32" i="16"/>
  <c r="Q31" i="16"/>
  <c r="Q30" i="16"/>
  <c r="Q29" i="16"/>
  <c r="Q28" i="16"/>
  <c r="Q24" i="16"/>
  <c r="Q23" i="16"/>
  <c r="Q22" i="16"/>
  <c r="Q21" i="16"/>
  <c r="Q20" i="16"/>
  <c r="Q19" i="16"/>
  <c r="Q18" i="16"/>
  <c r="K32" i="16"/>
  <c r="K31" i="16"/>
  <c r="K30" i="16"/>
  <c r="K29" i="16"/>
  <c r="K28" i="16"/>
  <c r="K22" i="16"/>
  <c r="K21" i="16"/>
  <c r="K20" i="16"/>
  <c r="K19" i="16"/>
  <c r="K18" i="16"/>
  <c r="K14" i="16"/>
  <c r="K13" i="16"/>
  <c r="K12" i="16"/>
  <c r="K11" i="16"/>
  <c r="K10" i="16"/>
  <c r="K9" i="16"/>
  <c r="K8" i="16"/>
  <c r="E31" i="16"/>
  <c r="E30" i="16"/>
  <c r="E29" i="16"/>
  <c r="E28" i="16"/>
  <c r="E21" i="16"/>
  <c r="E20" i="16"/>
  <c r="E19" i="16"/>
  <c r="E18" i="16"/>
  <c r="E13" i="16"/>
  <c r="E12" i="16"/>
  <c r="E11" i="16"/>
  <c r="E10" i="16"/>
  <c r="E9" i="16"/>
  <c r="E8" i="16"/>
  <c r="J31" i="16"/>
  <c r="J30" i="16"/>
  <c r="J29" i="16"/>
  <c r="J28" i="16"/>
  <c r="J21" i="16"/>
  <c r="J20" i="16"/>
  <c r="J19" i="16"/>
  <c r="J18" i="16"/>
  <c r="J13" i="16"/>
  <c r="J12" i="16"/>
  <c r="J11" i="16"/>
  <c r="J10" i="16"/>
  <c r="J9" i="16"/>
  <c r="J8" i="16"/>
  <c r="D30" i="16"/>
  <c r="D29" i="16"/>
  <c r="D28" i="16"/>
  <c r="D20" i="16"/>
  <c r="D19" i="16"/>
  <c r="D18" i="16"/>
  <c r="D8" i="16"/>
  <c r="I32" i="16"/>
  <c r="I31" i="16"/>
  <c r="I30" i="16"/>
  <c r="I29" i="16"/>
  <c r="I28" i="16"/>
  <c r="I22" i="16"/>
  <c r="I21" i="16"/>
  <c r="I20" i="16"/>
  <c r="I19" i="16"/>
  <c r="I18" i="16"/>
  <c r="I14" i="16"/>
  <c r="I13" i="16"/>
  <c r="I12" i="16"/>
  <c r="I11" i="16"/>
  <c r="I10" i="16"/>
  <c r="I9" i="16"/>
  <c r="I8" i="16"/>
  <c r="C31" i="16"/>
  <c r="C30" i="16"/>
  <c r="C29" i="16"/>
  <c r="C28" i="16"/>
  <c r="C21" i="16"/>
  <c r="C20" i="16"/>
  <c r="C19" i="16"/>
  <c r="C18" i="16"/>
  <c r="C13" i="16"/>
  <c r="C12" i="16"/>
  <c r="C11" i="16"/>
  <c r="C10" i="16"/>
  <c r="C9" i="16"/>
  <c r="C8" i="16"/>
  <c r="R10" i="16"/>
  <c r="R8" i="16"/>
  <c r="R14" i="16"/>
  <c r="P34" i="16"/>
  <c r="P33" i="16"/>
  <c r="P32" i="16"/>
  <c r="P31" i="16"/>
  <c r="P30" i="16"/>
  <c r="P29" i="16"/>
  <c r="P24" i="16"/>
  <c r="P23" i="16"/>
  <c r="P22" i="16"/>
  <c r="P21" i="16"/>
  <c r="P19" i="16"/>
  <c r="P18" i="16"/>
  <c r="J14" i="16"/>
  <c r="D12" i="16"/>
  <c r="D11" i="16"/>
  <c r="D10" i="16"/>
  <c r="D9" i="16"/>
  <c r="R13" i="16"/>
  <c r="R12" i="16"/>
  <c r="R11" i="16"/>
  <c r="R9" i="16"/>
  <c r="F8" i="16" l="1"/>
  <c r="R23" i="16"/>
  <c r="R20" i="16"/>
  <c r="R24" i="16"/>
  <c r="R31" i="16"/>
  <c r="R22" i="16"/>
  <c r="R18" i="16"/>
  <c r="R29" i="16"/>
  <c r="R19" i="16"/>
  <c r="R30" i="16"/>
  <c r="R34" i="16"/>
  <c r="R28" i="16"/>
  <c r="R32" i="16"/>
  <c r="R33" i="16"/>
  <c r="R21" i="16"/>
  <c r="L9" i="16"/>
  <c r="L8" i="16"/>
  <c r="L28" i="16"/>
  <c r="L18" i="16"/>
  <c r="L10" i="16"/>
  <c r="F58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L32" i="16"/>
  <c r="F31" i="16"/>
  <c r="L31" i="16"/>
  <c r="F30" i="16"/>
  <c r="F29" i="16"/>
  <c r="F28" i="16"/>
  <c r="L22" i="16"/>
  <c r="F21" i="16"/>
  <c r="L21" i="16"/>
  <c r="F20" i="16"/>
  <c r="F18" i="16"/>
  <c r="L14" i="16"/>
  <c r="L13" i="16"/>
  <c r="R35" i="16" l="1"/>
  <c r="F19" i="16"/>
  <c r="F22" i="16" s="1"/>
  <c r="F13" i="16"/>
  <c r="F10" i="16"/>
  <c r="F12" i="16"/>
  <c r="F9" i="16"/>
  <c r="F11" i="16"/>
  <c r="L30" i="16"/>
  <c r="F32" i="16"/>
  <c r="L12" i="16"/>
  <c r="L20" i="16"/>
  <c r="L11" i="16"/>
  <c r="L19" i="16"/>
  <c r="L29" i="16"/>
  <c r="N3" i="16" l="1"/>
  <c r="F14" i="16"/>
  <c r="B3" i="16" s="1"/>
  <c r="L33" i="16"/>
  <c r="H3" i="16" l="1"/>
  <c r="Q3" i="1" s="1"/>
  <c r="O38" i="1" l="1"/>
  <c r="F36" i="1" l="1"/>
  <c r="F35" i="1"/>
  <c r="F32" i="1"/>
  <c r="F31" i="1"/>
  <c r="F28" i="1"/>
  <c r="F12" i="1"/>
  <c r="D37" i="1"/>
  <c r="F37" i="1" s="1"/>
  <c r="D36" i="1"/>
  <c r="D35" i="1"/>
  <c r="D34" i="1"/>
  <c r="F34" i="1" s="1"/>
  <c r="D33" i="1"/>
  <c r="F33" i="1" s="1"/>
  <c r="D32" i="1"/>
  <c r="D31" i="1"/>
  <c r="D30" i="1"/>
  <c r="F30" i="1" s="1"/>
  <c r="D29" i="1"/>
  <c r="F29" i="1" s="1"/>
  <c r="D28" i="1"/>
  <c r="D27" i="1"/>
  <c r="F27" i="1" s="1"/>
  <c r="D26" i="1"/>
  <c r="F26" i="1" s="1"/>
  <c r="D25" i="1"/>
  <c r="F25" i="1" s="1"/>
  <c r="D24" i="1"/>
  <c r="F24" i="1" s="1"/>
  <c r="D23" i="1"/>
  <c r="F23" i="1" s="1"/>
  <c r="D22" i="1"/>
  <c r="F22" i="1" s="1"/>
  <c r="D21" i="1"/>
  <c r="F21" i="1" s="1"/>
  <c r="D20" i="1"/>
  <c r="F20" i="1" s="1"/>
  <c r="D19" i="1"/>
  <c r="F19" i="1" s="1"/>
  <c r="D18" i="1"/>
  <c r="F18" i="1" s="1"/>
  <c r="D17" i="1"/>
  <c r="F17" i="1" s="1"/>
  <c r="D16" i="1"/>
  <c r="F16" i="1" s="1"/>
  <c r="D15" i="1"/>
  <c r="F15" i="1" s="1"/>
  <c r="D14" i="1"/>
  <c r="F14" i="1" s="1"/>
  <c r="D13" i="1"/>
  <c r="F13" i="1" s="1"/>
  <c r="D12" i="1"/>
  <c r="D11" i="1"/>
  <c r="F11" i="1" s="1"/>
  <c r="D10" i="1"/>
  <c r="F10" i="1" s="1"/>
  <c r="D9" i="1"/>
  <c r="F9" i="1" s="1"/>
  <c r="D8" i="1"/>
  <c r="F8" i="1" s="1"/>
  <c r="E9" i="1"/>
  <c r="E8" i="1"/>
  <c r="B3" i="2" l="1"/>
  <c r="F14" i="2"/>
  <c r="H7" i="10" l="1"/>
  <c r="H4" i="10"/>
  <c r="Q27" i="8" l="1"/>
  <c r="S27" i="8"/>
  <c r="M22" i="13"/>
  <c r="M23" i="13"/>
  <c r="L25" i="13"/>
  <c r="L24" i="13"/>
  <c r="L23" i="13"/>
  <c r="L22" i="13"/>
  <c r="M8" i="6" l="1"/>
  <c r="M5" i="6"/>
  <c r="O5" i="6" s="1"/>
  <c r="I5" i="6"/>
  <c r="H5" i="6"/>
  <c r="I23" i="10"/>
  <c r="B14" i="10" s="1"/>
  <c r="K24" i="10" l="1"/>
  <c r="J24" i="10"/>
  <c r="J22" i="10"/>
  <c r="J23" i="10"/>
  <c r="I22" i="10" l="1"/>
  <c r="K22" i="10" s="1"/>
  <c r="D49" i="12" l="1"/>
  <c r="D37" i="12"/>
  <c r="H10" i="10"/>
  <c r="H16" i="10"/>
  <c r="H13" i="10"/>
  <c r="D48" i="12" l="1"/>
  <c r="D47" i="12"/>
  <c r="D46" i="12"/>
  <c r="D45" i="12"/>
  <c r="D44" i="12"/>
  <c r="D36" i="12"/>
  <c r="D35" i="12"/>
  <c r="D34" i="12"/>
  <c r="D33" i="12"/>
  <c r="D32" i="12"/>
  <c r="C24" i="12"/>
  <c r="D24" i="12" s="1"/>
  <c r="C23" i="12"/>
  <c r="D23" i="12" s="1"/>
  <c r="C22" i="12"/>
  <c r="D22" i="12" s="1"/>
  <c r="C21" i="12"/>
  <c r="D21" i="12" s="1"/>
  <c r="C20" i="12"/>
  <c r="D20" i="12" s="1"/>
  <c r="C12" i="12"/>
  <c r="D12" i="12" s="1"/>
  <c r="C11" i="12"/>
  <c r="D11" i="12" s="1"/>
  <c r="C10" i="12"/>
  <c r="D10" i="12" s="1"/>
  <c r="C9" i="12"/>
  <c r="D9" i="12" s="1"/>
  <c r="C8" i="12"/>
  <c r="D8" i="12" s="1"/>
  <c r="K21" i="13"/>
  <c r="M25" i="13"/>
  <c r="M24" i="13"/>
  <c r="C25" i="13"/>
  <c r="D25" i="13" s="1"/>
  <c r="E25" i="13" s="1"/>
  <c r="C24" i="13"/>
  <c r="D24" i="13" s="1"/>
  <c r="E24" i="13" s="1"/>
  <c r="C23" i="13"/>
  <c r="D23" i="13" s="1"/>
  <c r="E23" i="13" s="1"/>
  <c r="C22" i="13"/>
  <c r="D22" i="13" s="1"/>
  <c r="E22" i="13" s="1"/>
  <c r="C21" i="13"/>
  <c r="D21" i="13" s="1"/>
  <c r="E21" i="13" s="1"/>
  <c r="C12" i="13"/>
  <c r="D12" i="13" s="1"/>
  <c r="E12" i="13" s="1"/>
  <c r="C11" i="13"/>
  <c r="D11" i="13" s="1"/>
  <c r="E11" i="13" s="1"/>
  <c r="C10" i="13"/>
  <c r="D10" i="13" s="1"/>
  <c r="E10" i="13" s="1"/>
  <c r="C9" i="13"/>
  <c r="D9" i="13" s="1"/>
  <c r="E9" i="13" s="1"/>
  <c r="D8" i="13"/>
  <c r="K12" i="13"/>
  <c r="L12" i="13" s="1"/>
  <c r="M12" i="13" s="1"/>
  <c r="K11" i="13"/>
  <c r="L11" i="13" s="1"/>
  <c r="M11" i="13" s="1"/>
  <c r="K10" i="13"/>
  <c r="L10" i="13" s="1"/>
  <c r="M10" i="13" s="1"/>
  <c r="K9" i="13"/>
  <c r="L9" i="13" s="1"/>
  <c r="M9" i="13" s="1"/>
  <c r="L8" i="13"/>
  <c r="M8" i="13" s="1"/>
  <c r="P9" i="13"/>
  <c r="L21" i="13" l="1"/>
  <c r="M21" i="13" s="1"/>
  <c r="M26" i="13" s="1"/>
  <c r="D13" i="12"/>
  <c r="D25" i="12"/>
  <c r="N13" i="8"/>
  <c r="N12" i="8"/>
  <c r="K10" i="8" s="1"/>
  <c r="N11" i="8"/>
  <c r="K9" i="8" s="1"/>
  <c r="N10" i="8"/>
  <c r="L4" i="13" l="1"/>
  <c r="J16" i="17" s="1"/>
  <c r="K4" i="13"/>
  <c r="I16" i="17" s="1"/>
  <c r="K12" i="14"/>
  <c r="K28" i="14" s="1"/>
  <c r="K11" i="14"/>
  <c r="K27" i="14" s="1"/>
  <c r="K10" i="14"/>
  <c r="K26" i="14" s="1"/>
  <c r="K9" i="14"/>
  <c r="K8" i="14"/>
  <c r="K18" i="14" s="1"/>
  <c r="K7" i="14"/>
  <c r="K6" i="14"/>
  <c r="X9" i="19" l="1"/>
  <c r="X9" i="18"/>
  <c r="M8" i="14"/>
  <c r="K22" i="14" l="1"/>
  <c r="M22" i="14" s="1"/>
  <c r="K21" i="14"/>
  <c r="M21" i="14" s="1"/>
  <c r="K20" i="14"/>
  <c r="M20" i="14" s="1"/>
  <c r="K19" i="14"/>
  <c r="M19" i="14" s="1"/>
  <c r="M18" i="14"/>
  <c r="M12" i="14"/>
  <c r="M11" i="14"/>
  <c r="M10" i="14"/>
  <c r="M9" i="14"/>
  <c r="M7" i="14"/>
  <c r="M6" i="14"/>
  <c r="Q28" i="14" l="1"/>
  <c r="M13" i="14"/>
  <c r="M23" i="14"/>
  <c r="K29" i="14"/>
  <c r="Q42" i="14" l="1"/>
  <c r="Q36" i="14"/>
  <c r="Q39" i="14"/>
  <c r="Q33" i="14"/>
  <c r="N9" i="8"/>
  <c r="L22" i="3"/>
  <c r="O24" i="17" s="1"/>
  <c r="L20" i="3"/>
  <c r="D23" i="8"/>
  <c r="R27" i="8" l="1"/>
  <c r="L26" i="3" l="1"/>
  <c r="O28" i="17" s="1"/>
  <c r="L25" i="3"/>
  <c r="O27" i="17" s="1"/>
  <c r="L24" i="3"/>
  <c r="O26" i="17" s="1"/>
  <c r="L23" i="3"/>
  <c r="O25" i="17" s="1"/>
  <c r="L21" i="3"/>
  <c r="I6" i="6"/>
  <c r="M6" i="6"/>
  <c r="O6" i="6" s="1"/>
  <c r="H6" i="6"/>
  <c r="G6" i="6"/>
  <c r="E37" i="1" l="1"/>
  <c r="G37" i="1" s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G15" i="1" l="1"/>
  <c r="K23" i="10" l="1"/>
  <c r="B22" i="10" s="1"/>
  <c r="C22" i="10" s="1"/>
  <c r="D22" i="10" s="1"/>
  <c r="E22" i="10" s="1"/>
  <c r="C14" i="10" l="1"/>
  <c r="D14" i="10" s="1"/>
  <c r="D24" i="8"/>
  <c r="D22" i="8"/>
  <c r="D21" i="8"/>
  <c r="D20" i="8"/>
  <c r="D13" i="8"/>
  <c r="D12" i="8"/>
  <c r="D11" i="8"/>
  <c r="D10" i="8"/>
  <c r="D9" i="8"/>
  <c r="E14" i="10" l="1"/>
  <c r="H38" i="10"/>
  <c r="H37" i="10"/>
  <c r="H36" i="10"/>
  <c r="H35" i="10"/>
  <c r="H39" i="10" l="1"/>
  <c r="N12" i="12" l="1"/>
  <c r="N11" i="12"/>
  <c r="K9" i="12" s="1"/>
  <c r="N10" i="12"/>
  <c r="K20" i="12" s="1"/>
  <c r="N9" i="12"/>
  <c r="K32" i="12" s="1"/>
  <c r="N8" i="12"/>
  <c r="K44" i="12" s="1"/>
  <c r="K8" i="12" l="1"/>
  <c r="K10" i="12" s="1"/>
  <c r="H23" i="13"/>
  <c r="H22" i="13"/>
  <c r="H10" i="13"/>
  <c r="H11" i="13" s="1"/>
  <c r="H9" i="13"/>
  <c r="E8" i="13"/>
  <c r="F48" i="12"/>
  <c r="K46" i="12"/>
  <c r="F44" i="12"/>
  <c r="F36" i="12"/>
  <c r="K33" i="12"/>
  <c r="F32" i="12"/>
  <c r="F24" i="12"/>
  <c r="F23" i="12"/>
  <c r="F22" i="12"/>
  <c r="F21" i="12"/>
  <c r="K21" i="12"/>
  <c r="F10" i="12"/>
  <c r="F9" i="12"/>
  <c r="F8" i="12"/>
  <c r="E26" i="13" l="1"/>
  <c r="F4" i="13" s="1"/>
  <c r="J18" i="17" s="1"/>
  <c r="E13" i="13"/>
  <c r="B4" i="13" s="1"/>
  <c r="M13" i="13"/>
  <c r="F11" i="12"/>
  <c r="F12" i="12"/>
  <c r="F20" i="12"/>
  <c r="F35" i="12"/>
  <c r="F47" i="12"/>
  <c r="X7" i="18" l="1"/>
  <c r="X7" i="19"/>
  <c r="E4" i="13"/>
  <c r="I18" i="17" s="1"/>
  <c r="C4" i="13"/>
  <c r="I19" i="17"/>
  <c r="AD100" i="15" l="1"/>
  <c r="J19" i="17"/>
  <c r="I4" i="13"/>
  <c r="J17" i="17" s="1"/>
  <c r="H4" i="13"/>
  <c r="I17" i="17" s="1"/>
  <c r="H4" i="8"/>
  <c r="C4" i="8"/>
  <c r="F24" i="8"/>
  <c r="G24" i="8" s="1"/>
  <c r="H24" i="8" s="1"/>
  <c r="H23" i="8"/>
  <c r="F23" i="8"/>
  <c r="K22" i="8"/>
  <c r="F22" i="8"/>
  <c r="K21" i="8"/>
  <c r="F21" i="8"/>
  <c r="G21" i="8" s="1"/>
  <c r="H21" i="8"/>
  <c r="K20" i="8"/>
  <c r="H20" i="8"/>
  <c r="F13" i="8"/>
  <c r="K11" i="8"/>
  <c r="F11" i="8"/>
  <c r="F10" i="8"/>
  <c r="M10" i="6"/>
  <c r="O10" i="6" s="1"/>
  <c r="I10" i="6"/>
  <c r="H10" i="6"/>
  <c r="G10" i="6"/>
  <c r="M9" i="6"/>
  <c r="O9" i="6" s="1"/>
  <c r="I9" i="6"/>
  <c r="H9" i="6"/>
  <c r="G9" i="6"/>
  <c r="O8" i="6"/>
  <c r="I8" i="6"/>
  <c r="H8" i="6"/>
  <c r="G8" i="6"/>
  <c r="O7" i="6"/>
  <c r="M7" i="6"/>
  <c r="I7" i="6"/>
  <c r="H7" i="6"/>
  <c r="G7" i="6"/>
  <c r="F57" i="3"/>
  <c r="F56" i="3"/>
  <c r="F55" i="3"/>
  <c r="F54" i="3"/>
  <c r="F53" i="3"/>
  <c r="F52" i="3"/>
  <c r="F51" i="3"/>
  <c r="F50" i="3"/>
  <c r="N26" i="3"/>
  <c r="P28" i="17" s="1"/>
  <c r="M26" i="3"/>
  <c r="F49" i="3"/>
  <c r="N25" i="3"/>
  <c r="P27" i="17" s="1"/>
  <c r="M25" i="3"/>
  <c r="F48" i="3"/>
  <c r="N24" i="3"/>
  <c r="P26" i="17" s="1"/>
  <c r="M24" i="3"/>
  <c r="F47" i="3"/>
  <c r="N23" i="3"/>
  <c r="P25" i="17" s="1"/>
  <c r="M23" i="3"/>
  <c r="F46" i="3"/>
  <c r="N22" i="3"/>
  <c r="P24" i="17" s="1"/>
  <c r="M22" i="3"/>
  <c r="F45" i="3"/>
  <c r="N21" i="3"/>
  <c r="M21" i="3"/>
  <c r="F44" i="3"/>
  <c r="N20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L15" i="3"/>
  <c r="C27" i="3"/>
  <c r="L14" i="3"/>
  <c r="C26" i="3"/>
  <c r="L13" i="3"/>
  <c r="C25" i="3"/>
  <c r="L12" i="3"/>
  <c r="C24" i="3"/>
  <c r="S23" i="3"/>
  <c r="U23" i="3" s="1"/>
  <c r="L11" i="3"/>
  <c r="C23" i="3"/>
  <c r="S22" i="3"/>
  <c r="U22" i="3" s="1"/>
  <c r="L10" i="3"/>
  <c r="C22" i="3"/>
  <c r="S21" i="3"/>
  <c r="U21" i="3" s="1"/>
  <c r="L9" i="3"/>
  <c r="C21" i="3"/>
  <c r="S20" i="3"/>
  <c r="U20" i="3" s="1"/>
  <c r="L8" i="3"/>
  <c r="C20" i="3"/>
  <c r="C19" i="3"/>
  <c r="C18" i="3"/>
  <c r="C17" i="3"/>
  <c r="C16" i="3"/>
  <c r="C15" i="3"/>
  <c r="S14" i="3"/>
  <c r="U14" i="3" s="1"/>
  <c r="C14" i="3"/>
  <c r="S13" i="3"/>
  <c r="U13" i="3" s="1"/>
  <c r="C13" i="3"/>
  <c r="S12" i="3"/>
  <c r="U12" i="3" s="1"/>
  <c r="C12" i="3"/>
  <c r="S11" i="3"/>
  <c r="U11" i="3" s="1"/>
  <c r="C11" i="3"/>
  <c r="S10" i="3"/>
  <c r="C10" i="3"/>
  <c r="S9" i="3"/>
  <c r="U9" i="3" s="1"/>
  <c r="C9" i="3"/>
  <c r="S8" i="3"/>
  <c r="U8" i="3" s="1"/>
  <c r="C8" i="3"/>
  <c r="C23" i="2"/>
  <c r="C22" i="2"/>
  <c r="C20" i="2"/>
  <c r="G3" i="2" s="1"/>
  <c r="C19" i="2"/>
  <c r="F19" i="2"/>
  <c r="N38" i="1"/>
  <c r="G36" i="1"/>
  <c r="G35" i="1"/>
  <c r="G34" i="1"/>
  <c r="G33" i="1"/>
  <c r="G32" i="1"/>
  <c r="G31" i="1"/>
  <c r="G30" i="1"/>
  <c r="K11" i="1"/>
  <c r="I3" i="1" s="1"/>
  <c r="G29" i="1"/>
  <c r="G28" i="1"/>
  <c r="G27" i="1"/>
  <c r="G26" i="1"/>
  <c r="G25" i="1"/>
  <c r="G24" i="1"/>
  <c r="G23" i="1"/>
  <c r="K10" i="1"/>
  <c r="G22" i="1"/>
  <c r="G21" i="1"/>
  <c r="G20" i="1"/>
  <c r="G19" i="1"/>
  <c r="G18" i="1"/>
  <c r="G17" i="1"/>
  <c r="G16" i="1"/>
  <c r="K9" i="1"/>
  <c r="K8" i="1"/>
  <c r="G8" i="1"/>
  <c r="P15" i="3" l="1"/>
  <c r="P6" i="14" s="1"/>
  <c r="R39" i="14"/>
  <c r="E37" i="14" s="1"/>
  <c r="X8" i="19"/>
  <c r="X8" i="18"/>
  <c r="X6" i="19"/>
  <c r="X6" i="18"/>
  <c r="E6" i="2"/>
  <c r="E3" i="2"/>
  <c r="K12" i="1"/>
  <c r="C46" i="3"/>
  <c r="P8" i="3"/>
  <c r="H8" i="3" s="1"/>
  <c r="U10" i="3"/>
  <c r="U15" i="3" s="1"/>
  <c r="U30" i="3"/>
  <c r="U29" i="3"/>
  <c r="C45" i="3"/>
  <c r="C49" i="3"/>
  <c r="O11" i="12"/>
  <c r="G11" i="12" s="1"/>
  <c r="O12" i="8"/>
  <c r="H12" i="8" s="1"/>
  <c r="O12" i="12"/>
  <c r="G48" i="12" s="1"/>
  <c r="O13" i="8"/>
  <c r="G13" i="8" s="1"/>
  <c r="H13" i="8" s="1"/>
  <c r="O8" i="12"/>
  <c r="H20" i="12" s="1"/>
  <c r="O9" i="8"/>
  <c r="H9" i="8" s="1"/>
  <c r="O9" i="12"/>
  <c r="H45" i="12" s="1"/>
  <c r="O10" i="8"/>
  <c r="G10" i="8" s="1"/>
  <c r="O10" i="12"/>
  <c r="H22" i="12" s="1"/>
  <c r="O11" i="8"/>
  <c r="H11" i="8" s="1"/>
  <c r="G23" i="8"/>
  <c r="G22" i="8"/>
  <c r="U34" i="3"/>
  <c r="U46" i="3" s="1"/>
  <c r="U47" i="3" s="1"/>
  <c r="U32" i="3"/>
  <c r="U28" i="3"/>
  <c r="U40" i="3" s="1"/>
  <c r="U42" i="3" s="1"/>
  <c r="U44" i="3" s="1"/>
  <c r="G10" i="1"/>
  <c r="G9" i="1"/>
  <c r="G12" i="1"/>
  <c r="G11" i="1"/>
  <c r="F20" i="8"/>
  <c r="G20" i="8" s="1"/>
  <c r="F12" i="8"/>
  <c r="P9" i="3"/>
  <c r="H19" i="3" s="1"/>
  <c r="P14" i="3"/>
  <c r="H54" i="3" s="1"/>
  <c r="P12" i="3"/>
  <c r="H45" i="3" s="1"/>
  <c r="G13" i="1"/>
  <c r="P10" i="3"/>
  <c r="H23" i="3" s="1"/>
  <c r="C48" i="3"/>
  <c r="C53" i="3"/>
  <c r="U24" i="3"/>
  <c r="P13" i="3"/>
  <c r="H46" i="3" s="1"/>
  <c r="P11" i="3"/>
  <c r="C57" i="3"/>
  <c r="C55" i="3"/>
  <c r="F9" i="8"/>
  <c r="C47" i="3"/>
  <c r="C50" i="3"/>
  <c r="C51" i="3"/>
  <c r="C52" i="3"/>
  <c r="C54" i="3"/>
  <c r="C56" i="3"/>
  <c r="K12" i="8"/>
  <c r="H22" i="8"/>
  <c r="H25" i="8" s="1"/>
  <c r="C44" i="3"/>
  <c r="K23" i="8"/>
  <c r="H58" i="3" l="1"/>
  <c r="F3" i="3" s="1"/>
  <c r="R32" i="14"/>
  <c r="E28" i="14" s="1"/>
  <c r="R42" i="14"/>
  <c r="E41" i="14" s="1"/>
  <c r="R31" i="14"/>
  <c r="E27" i="14" s="1"/>
  <c r="R33" i="14"/>
  <c r="E29" i="14" s="1"/>
  <c r="R35" i="14"/>
  <c r="E32" i="14" s="1"/>
  <c r="R34" i="14"/>
  <c r="E31" i="14" s="1"/>
  <c r="R38" i="14"/>
  <c r="E36" i="14" s="1"/>
  <c r="R37" i="14"/>
  <c r="E35" i="14" s="1"/>
  <c r="R36" i="14"/>
  <c r="E33" i="14" s="1"/>
  <c r="R41" i="14"/>
  <c r="E40" i="14" s="1"/>
  <c r="R40" i="14"/>
  <c r="E39" i="14" s="1"/>
  <c r="R26" i="14"/>
  <c r="R28" i="14"/>
  <c r="R27" i="14"/>
  <c r="H12" i="3"/>
  <c r="H57" i="3"/>
  <c r="G8" i="12"/>
  <c r="H18" i="3"/>
  <c r="H11" i="12"/>
  <c r="G12" i="8"/>
  <c r="G9" i="12"/>
  <c r="U35" i="3"/>
  <c r="G20" i="12"/>
  <c r="G33" i="12"/>
  <c r="H32" i="12"/>
  <c r="H44" i="12"/>
  <c r="H35" i="12"/>
  <c r="G12" i="12"/>
  <c r="H48" i="12"/>
  <c r="G45" i="12"/>
  <c r="H33" i="12"/>
  <c r="G21" i="12"/>
  <c r="H9" i="12"/>
  <c r="H21" i="12"/>
  <c r="H53" i="3"/>
  <c r="H56" i="3"/>
  <c r="G10" i="12"/>
  <c r="H23" i="12"/>
  <c r="H47" i="12"/>
  <c r="H24" i="12"/>
  <c r="H55" i="3"/>
  <c r="H17" i="3"/>
  <c r="H10" i="8"/>
  <c r="H14" i="8" s="1"/>
  <c r="G35" i="12"/>
  <c r="G47" i="12"/>
  <c r="G24" i="12"/>
  <c r="H34" i="12"/>
  <c r="G23" i="12"/>
  <c r="H8" i="12"/>
  <c r="G44" i="12"/>
  <c r="H10" i="12"/>
  <c r="G34" i="12"/>
  <c r="H36" i="12"/>
  <c r="H12" i="12"/>
  <c r="H44" i="3"/>
  <c r="G32" i="12"/>
  <c r="H46" i="12"/>
  <c r="G46" i="12"/>
  <c r="G36" i="12"/>
  <c r="G11" i="8"/>
  <c r="G22" i="12"/>
  <c r="G25" i="8"/>
  <c r="K26" i="8" s="1"/>
  <c r="J4" i="8" s="1"/>
  <c r="H40" i="3"/>
  <c r="H9" i="3"/>
  <c r="H3" i="3"/>
  <c r="H14" i="3"/>
  <c r="H10" i="3"/>
  <c r="H15" i="3"/>
  <c r="U33" i="3"/>
  <c r="U41" i="3"/>
  <c r="U43" i="3" s="1"/>
  <c r="U45" i="3" s="1"/>
  <c r="U31" i="3"/>
  <c r="H13" i="3"/>
  <c r="H16" i="3"/>
  <c r="H11" i="3"/>
  <c r="H47" i="3"/>
  <c r="G9" i="8"/>
  <c r="H41" i="3"/>
  <c r="H42" i="3"/>
  <c r="H43" i="3"/>
  <c r="H52" i="3"/>
  <c r="H35" i="3"/>
  <c r="H36" i="3"/>
  <c r="H38" i="3"/>
  <c r="H32" i="3"/>
  <c r="H28" i="3"/>
  <c r="H33" i="3"/>
  <c r="H29" i="3"/>
  <c r="H30" i="3"/>
  <c r="H37" i="3"/>
  <c r="H31" i="3"/>
  <c r="H39" i="3"/>
  <c r="H34" i="3"/>
  <c r="H50" i="3"/>
  <c r="G14" i="1"/>
  <c r="G38" i="1" s="1"/>
  <c r="F3" i="1" s="1"/>
  <c r="N3" i="1" s="1"/>
  <c r="H49" i="3"/>
  <c r="H48" i="3"/>
  <c r="H51" i="3"/>
  <c r="H26" i="3"/>
  <c r="H24" i="3"/>
  <c r="H20" i="3"/>
  <c r="H27" i="3"/>
  <c r="H21" i="3"/>
  <c r="H25" i="3"/>
  <c r="H22" i="3"/>
  <c r="D36" i="14" l="1"/>
  <c r="D40" i="14"/>
  <c r="D28" i="14"/>
  <c r="D32" i="14"/>
  <c r="D41" i="14"/>
  <c r="D29" i="14"/>
  <c r="D33" i="14"/>
  <c r="D37" i="14"/>
  <c r="I35" i="10"/>
  <c r="N32" i="20"/>
  <c r="D31" i="14"/>
  <c r="D35" i="14"/>
  <c r="D39" i="14"/>
  <c r="D27" i="14"/>
  <c r="P10" i="14"/>
  <c r="P11" i="14"/>
  <c r="E19" i="14" s="1"/>
  <c r="P7" i="14"/>
  <c r="E6" i="14" s="1"/>
  <c r="E26" i="14" s="1"/>
  <c r="P8" i="14"/>
  <c r="E11" i="14" s="1"/>
  <c r="P9" i="14"/>
  <c r="E14" i="14" s="1"/>
  <c r="H49" i="12"/>
  <c r="G13" i="12"/>
  <c r="H25" i="12"/>
  <c r="G14" i="8"/>
  <c r="P17" i="14" s="1"/>
  <c r="G49" i="12"/>
  <c r="F51" i="12" s="1"/>
  <c r="L4" i="12" s="1"/>
  <c r="G25" i="12"/>
  <c r="H37" i="12"/>
  <c r="G37" i="12"/>
  <c r="H13" i="12"/>
  <c r="I38" i="10"/>
  <c r="AM42" i="15" s="1"/>
  <c r="I36" i="10"/>
  <c r="I37" i="10"/>
  <c r="U48" i="3"/>
  <c r="U36" i="3"/>
  <c r="G3" i="3"/>
  <c r="E38" i="20" l="1"/>
  <c r="G38" i="20" s="1"/>
  <c r="N28" i="20"/>
  <c r="E36" i="20" s="1"/>
  <c r="G36" i="20" s="1"/>
  <c r="F26" i="14"/>
  <c r="G26" i="14" s="1"/>
  <c r="J5" i="17"/>
  <c r="J24" i="17"/>
  <c r="H28" i="10" s="1"/>
  <c r="E7" i="14"/>
  <c r="F27" i="14" s="1"/>
  <c r="G27" i="14" s="1"/>
  <c r="E16" i="14"/>
  <c r="E13" i="14"/>
  <c r="E20" i="14"/>
  <c r="E15" i="14"/>
  <c r="F35" i="14" s="1"/>
  <c r="E8" i="14"/>
  <c r="F28" i="14" s="1"/>
  <c r="H28" i="14" s="1"/>
  <c r="E17" i="14"/>
  <c r="E9" i="14"/>
  <c r="F36" i="14"/>
  <c r="E21" i="14"/>
  <c r="F41" i="14" s="1"/>
  <c r="E10" i="14"/>
  <c r="E12" i="14"/>
  <c r="E18" i="14"/>
  <c r="E38" i="14" s="1"/>
  <c r="F38" i="14" s="1"/>
  <c r="G38" i="14" s="1"/>
  <c r="K15" i="8"/>
  <c r="E4" i="8" s="1"/>
  <c r="AD22" i="15" s="1"/>
  <c r="F15" i="12"/>
  <c r="C4" i="12" s="1"/>
  <c r="J8" i="17" s="1"/>
  <c r="P18" i="14"/>
  <c r="D21" i="14" s="1"/>
  <c r="F27" i="12"/>
  <c r="F4" i="12" s="1"/>
  <c r="F39" i="12"/>
  <c r="I4" i="12" s="1"/>
  <c r="F31" i="14"/>
  <c r="H31" i="14" s="1"/>
  <c r="F39" i="14"/>
  <c r="H39" i="14" s="1"/>
  <c r="F6" i="14"/>
  <c r="H6" i="14" s="1"/>
  <c r="E34" i="14"/>
  <c r="F34" i="14" s="1"/>
  <c r="G34" i="14" s="1"/>
  <c r="F14" i="14"/>
  <c r="H14" i="14" s="1"/>
  <c r="C26" i="10"/>
  <c r="I39" i="10"/>
  <c r="P16" i="14"/>
  <c r="D7" i="14" s="1"/>
  <c r="D16" i="14"/>
  <c r="D20" i="14"/>
  <c r="F20" i="14" s="1"/>
  <c r="G20" i="14" s="1"/>
  <c r="D8" i="14"/>
  <c r="D12" i="14"/>
  <c r="K4" i="12"/>
  <c r="I5" i="17" s="1"/>
  <c r="E30" i="14" l="1"/>
  <c r="F30" i="14" s="1"/>
  <c r="F16" i="14"/>
  <c r="G16" i="14" s="1"/>
  <c r="U9" i="19"/>
  <c r="U9" i="18"/>
  <c r="J6" i="17"/>
  <c r="J25" i="17"/>
  <c r="H29" i="10" s="1"/>
  <c r="AM40" i="15" s="1"/>
  <c r="J7" i="17"/>
  <c r="P6" i="17" s="1"/>
  <c r="J11" i="17" s="1"/>
  <c r="U13" i="19" s="1"/>
  <c r="J26" i="17"/>
  <c r="U6" i="19"/>
  <c r="U6" i="18"/>
  <c r="F12" i="14"/>
  <c r="G12" i="14" s="1"/>
  <c r="D9" i="14"/>
  <c r="F9" i="14" s="1"/>
  <c r="G9" i="14" s="1"/>
  <c r="F33" i="14"/>
  <c r="H33" i="14" s="1"/>
  <c r="F18" i="14"/>
  <c r="H18" i="14" s="1"/>
  <c r="F40" i="14"/>
  <c r="G40" i="14" s="1"/>
  <c r="F37" i="14"/>
  <c r="H37" i="14" s="1"/>
  <c r="F29" i="14"/>
  <c r="G29" i="14" s="1"/>
  <c r="B4" i="12"/>
  <c r="I8" i="17" s="1"/>
  <c r="F21" i="14"/>
  <c r="G21" i="14" s="1"/>
  <c r="F32" i="14"/>
  <c r="G32" i="14" s="1"/>
  <c r="F8" i="14"/>
  <c r="G8" i="14" s="1"/>
  <c r="F10" i="14"/>
  <c r="H10" i="14" s="1"/>
  <c r="G31" i="14"/>
  <c r="E4" i="12"/>
  <c r="I7" i="17" s="1"/>
  <c r="D17" i="14"/>
  <c r="F17" i="14" s="1"/>
  <c r="G17" i="14" s="1"/>
  <c r="D13" i="14"/>
  <c r="F13" i="14" s="1"/>
  <c r="G13" i="14" s="1"/>
  <c r="H4" i="12"/>
  <c r="I6" i="17" s="1"/>
  <c r="G39" i="14"/>
  <c r="G28" i="14"/>
  <c r="G36" i="14"/>
  <c r="H36" i="14"/>
  <c r="H35" i="14"/>
  <c r="G35" i="14"/>
  <c r="H26" i="14"/>
  <c r="H41" i="14"/>
  <c r="G41" i="14"/>
  <c r="H34" i="14"/>
  <c r="H38" i="14"/>
  <c r="H27" i="14"/>
  <c r="F7" i="14"/>
  <c r="G7" i="14" s="1"/>
  <c r="D11" i="14"/>
  <c r="F11" i="14" s="1"/>
  <c r="G11" i="14" s="1"/>
  <c r="D15" i="14"/>
  <c r="F15" i="14" s="1"/>
  <c r="G15" i="14" s="1"/>
  <c r="D19" i="14"/>
  <c r="F19" i="14" s="1"/>
  <c r="G19" i="14" s="1"/>
  <c r="P5" i="17" l="1"/>
  <c r="J10" i="17" s="1"/>
  <c r="U12" i="19" s="1"/>
  <c r="G28" i="19" s="1"/>
  <c r="G29" i="19" s="1"/>
  <c r="H26" i="19" s="1"/>
  <c r="G30" i="14"/>
  <c r="H30" i="14"/>
  <c r="P4" i="17"/>
  <c r="J9" i="17" s="1"/>
  <c r="U11" i="19" s="1"/>
  <c r="U8" i="19"/>
  <c r="U8" i="18"/>
  <c r="J27" i="17"/>
  <c r="H30" i="10"/>
  <c r="AM41" i="15" s="1"/>
  <c r="AD40" i="15" s="1"/>
  <c r="U7" i="18"/>
  <c r="U7" i="19"/>
  <c r="G48" i="19"/>
  <c r="G49" i="19"/>
  <c r="L48" i="19"/>
  <c r="L50" i="19" s="1"/>
  <c r="M46" i="19" s="1"/>
  <c r="G41" i="19"/>
  <c r="G43" i="19" s="1"/>
  <c r="H39" i="19" s="1"/>
  <c r="G33" i="14"/>
  <c r="G37" i="14"/>
  <c r="H32" i="14"/>
  <c r="H29" i="14"/>
  <c r="H40" i="14"/>
  <c r="L34" i="19" l="1"/>
  <c r="L36" i="19" s="1"/>
  <c r="M32" i="19" s="1"/>
  <c r="G34" i="19"/>
  <c r="L41" i="19"/>
  <c r="L43" i="19" s="1"/>
  <c r="M39" i="19" s="1"/>
  <c r="G35" i="19"/>
  <c r="L20" i="18"/>
  <c r="L21" i="18"/>
  <c r="G22" i="19"/>
  <c r="G23" i="19" s="1"/>
  <c r="H20" i="19" s="1"/>
  <c r="L28" i="19"/>
  <c r="L29" i="19" s="1"/>
  <c r="M26" i="19" s="1"/>
  <c r="L22" i="19"/>
  <c r="L23" i="19" s="1"/>
  <c r="M20" i="19" s="1"/>
  <c r="G34" i="18"/>
  <c r="G20" i="18"/>
  <c r="G22" i="18" s="1"/>
  <c r="H18" i="18" s="1"/>
  <c r="L33" i="18"/>
  <c r="L35" i="18" s="1"/>
  <c r="M31" i="18" s="1"/>
  <c r="G33" i="18"/>
  <c r="L27" i="18"/>
  <c r="L28" i="18" s="1"/>
  <c r="M25" i="18" s="1"/>
  <c r="G27" i="18"/>
  <c r="G28" i="18" s="1"/>
  <c r="H25" i="18" s="1"/>
  <c r="G36" i="19"/>
  <c r="H32" i="19" s="1"/>
  <c r="I28" i="17"/>
  <c r="H31" i="10"/>
  <c r="B26" i="10" s="1"/>
  <c r="B19" i="10" s="1"/>
  <c r="G50" i="19"/>
  <c r="H46" i="19" s="1"/>
  <c r="G35" i="18" l="1"/>
  <c r="H31" i="18" s="1"/>
  <c r="L22" i="18"/>
  <c r="M18" i="18" s="1"/>
  <c r="N34" i="20"/>
  <c r="N35" i="20"/>
  <c r="N36" i="20"/>
  <c r="AD85" i="15"/>
  <c r="B11" i="10"/>
  <c r="D11" i="10"/>
  <c r="C11" i="10"/>
  <c r="D19" i="10"/>
  <c r="C19" i="10"/>
  <c r="E39" i="20" l="1"/>
  <c r="G39" i="20" s="1"/>
  <c r="E19" i="10"/>
  <c r="AD70" i="15" s="1"/>
  <c r="E11" i="10"/>
  <c r="AD56" i="15" s="1"/>
</calcChain>
</file>

<file path=xl/sharedStrings.xml><?xml version="1.0" encoding="utf-8"?>
<sst xmlns="http://schemas.openxmlformats.org/spreadsheetml/2006/main" count="1362" uniqueCount="977">
  <si>
    <t>1일 최대 행동력</t>
    <phoneticPr fontId="0" type="Hiragana"/>
  </si>
  <si>
    <t>날짜</t>
    <phoneticPr fontId="0" type="Hiragana"/>
  </si>
  <si>
    <t>액트</t>
    <phoneticPr fontId="0" type="Hiragana"/>
  </si>
  <si>
    <t>골드획득량</t>
    <phoneticPr fontId="0" type="Hiragana"/>
  </si>
  <si>
    <t>난이도</t>
    <phoneticPr fontId="0" type="Hiragana"/>
  </si>
  <si>
    <t>기본출석</t>
    <phoneticPr fontId="0" type="Hiragana"/>
  </si>
  <si>
    <t>연속출석</t>
    <phoneticPr fontId="0" type="Hiragana"/>
  </si>
  <si>
    <t>&gt; 업적</t>
    <phoneticPr fontId="0" type="Hiragana"/>
  </si>
  <si>
    <t>첫 1개월 골드 획득량</t>
    <phoneticPr fontId="0" type="Hiragana"/>
  </si>
  <si>
    <t>반복 1개월 골드 획득량</t>
    <phoneticPr fontId="0" type="Hiragana"/>
  </si>
  <si>
    <t>반복 완료 보상</t>
  </si>
  <si>
    <t>&gt; 던전 반복 완료</t>
    <phoneticPr fontId="0" type="Hiragana"/>
  </si>
  <si>
    <t>리스트</t>
    <phoneticPr fontId="0" type="Hiragana"/>
  </si>
  <si>
    <t>잼 보상량</t>
    <phoneticPr fontId="0" type="Hiragana"/>
  </si>
  <si>
    <t>28회 총 잼 보상</t>
  </si>
  <si>
    <t>3개월 출석 잼 보상</t>
    <phoneticPr fontId="0" type="Hiragana"/>
  </si>
  <si>
    <t>&gt; 업적 보상</t>
    <phoneticPr fontId="0" type="Hiragana"/>
  </si>
  <si>
    <t>일일미션 완료 업적 잼 보상</t>
    <phoneticPr fontId="0" type="Hiragana"/>
  </si>
  <si>
    <t>1개월 일일미션 완료 업적 잼 보상</t>
    <phoneticPr fontId="0" type="Hiragana"/>
  </si>
  <si>
    <t>3개월 일일미션 완료 업적 잼 보상</t>
    <phoneticPr fontId="0" type="Hiragana"/>
  </si>
  <si>
    <t>주간미션 잼 보상</t>
    <phoneticPr fontId="0" type="Hiragana"/>
  </si>
  <si>
    <t>1개월 주간미션 완료 업적 잼 보상</t>
    <phoneticPr fontId="0" type="Hiragana"/>
  </si>
  <si>
    <t>3개월 주간미션 완료 업적 잼 보상</t>
    <phoneticPr fontId="0" type="Hiragana"/>
  </si>
  <si>
    <t>1개월 업적 잼 보상</t>
    <phoneticPr fontId="0" type="Hiragana"/>
  </si>
  <si>
    <t>3개월 업적 잼 보상</t>
    <phoneticPr fontId="0" type="Hiragana"/>
  </si>
  <si>
    <t>조력자 업적 잼 보상</t>
    <phoneticPr fontId="0" type="Hiragana"/>
  </si>
  <si>
    <t>&gt; 기타 보상</t>
    <phoneticPr fontId="0" type="Hiragana"/>
  </si>
  <si>
    <t>결투장 리그별 평균 주간 잼 보상</t>
    <phoneticPr fontId="0" type="Hiragana"/>
  </si>
  <si>
    <t>1개월 결투장 평균 주간 잼 보상</t>
    <phoneticPr fontId="0" type="Hiragana"/>
  </si>
  <si>
    <t>1개월 획득 가능</t>
    <phoneticPr fontId="0" type="Hiragana"/>
  </si>
  <si>
    <t>3개월 획득 가능</t>
    <phoneticPr fontId="0" type="Hiragana"/>
  </si>
  <si>
    <t>첫 3개월 골드 획득량</t>
    <phoneticPr fontId="0" type="Hiragana"/>
  </si>
  <si>
    <t>평균 클리어골드량</t>
    <phoneticPr fontId="0" type="Hiragana"/>
  </si>
  <si>
    <t>첫 1개월 잼 획득량</t>
    <phoneticPr fontId="0" type="Hiragana"/>
  </si>
  <si>
    <t>반복 1개월 잼 획득량</t>
    <phoneticPr fontId="0" type="Hiragana"/>
  </si>
  <si>
    <t>첫 3개월 잼 획득량</t>
    <phoneticPr fontId="0" type="Hiragana"/>
  </si>
  <si>
    <t>첫 2주일 잼 획득량</t>
    <phoneticPr fontId="0" type="Hiragana"/>
  </si>
  <si>
    <t>2주일 일반던전 반복완료 최초 보상</t>
    <phoneticPr fontId="0" type="Hiragana"/>
  </si>
  <si>
    <t>1개월 일반던전 반복완료 최초 보상</t>
    <phoneticPr fontId="0" type="Hiragana"/>
  </si>
  <si>
    <t>2주일 정예던전 반복완료 최초 보상</t>
    <phoneticPr fontId="0" type="Hiragana"/>
  </si>
  <si>
    <t>1개월 정예던전 반복완료 최초 보상</t>
    <phoneticPr fontId="0" type="Hiragana"/>
  </si>
  <si>
    <t>14회 총 잼 보상</t>
    <phoneticPr fontId="0" type="Hiragana"/>
  </si>
  <si>
    <t>14회 이달의 연속출석 잼 보상</t>
    <phoneticPr fontId="0" type="Hiragana"/>
  </si>
  <si>
    <t>31회 이달의 연속출석 잼 보상</t>
    <phoneticPr fontId="0" type="Hiragana"/>
  </si>
  <si>
    <t>스토리 보상</t>
    <phoneticPr fontId="0" type="Hiragana"/>
  </si>
  <si>
    <t>퀘스트 보상</t>
    <phoneticPr fontId="0" type="Hiragana"/>
  </si>
  <si>
    <t>&gt; 기타 보상</t>
    <phoneticPr fontId="0" type="Hiragana"/>
  </si>
  <si>
    <t>1일 최대
행동력</t>
    <phoneticPr fontId="0" type="Hiragana"/>
  </si>
  <si>
    <t>&gt; 일반던전 기준 정수 획득량 시뮬레이션</t>
    <phoneticPr fontId="0" type="Hiragana"/>
  </si>
  <si>
    <t>레벨</t>
    <phoneticPr fontId="0" type="Hiragana"/>
  </si>
  <si>
    <t>날짜</t>
    <phoneticPr fontId="0" type="Hiragana"/>
  </si>
  <si>
    <t>플레이
액트</t>
    <phoneticPr fontId="0" type="Hiragana"/>
  </si>
  <si>
    <t>플레이
횟수</t>
    <phoneticPr fontId="0" type="Hiragana"/>
  </si>
  <si>
    <t>평균장비
획득수량</t>
    <phoneticPr fontId="0" type="Hiragana"/>
  </si>
  <si>
    <t>2차 개선
정수 획득량</t>
    <phoneticPr fontId="0" type="Hiragana"/>
  </si>
  <si>
    <t>등급</t>
    <phoneticPr fontId="0" type="Hiragana"/>
  </si>
  <si>
    <t>아이템 등급</t>
    <phoneticPr fontId="0" type="Hiragana"/>
  </si>
  <si>
    <t>합성 필요 수량</t>
    <phoneticPr fontId="0" type="Hiragana"/>
  </si>
  <si>
    <t>장비</t>
    <phoneticPr fontId="0" type="Hiragana"/>
  </si>
  <si>
    <t>등급</t>
    <phoneticPr fontId="0" type="Hiragana"/>
  </si>
  <si>
    <t>강화단계</t>
    <phoneticPr fontId="0" type="Hiragana"/>
  </si>
  <si>
    <t>필요 정수량</t>
    <phoneticPr fontId="0" type="Hiragana"/>
  </si>
  <si>
    <t>무기</t>
    <phoneticPr fontId="0" type="Hiragana"/>
  </si>
  <si>
    <t>1 -&gt; 6</t>
    <phoneticPr fontId="0" type="Hiragana"/>
  </si>
  <si>
    <t>투구</t>
    <phoneticPr fontId="0" type="Hiragana"/>
  </si>
  <si>
    <t>3 -&gt; 5</t>
    <phoneticPr fontId="0" type="Hiragana"/>
  </si>
  <si>
    <t>갑옷</t>
    <phoneticPr fontId="0" type="Hiragana"/>
  </si>
  <si>
    <t>3 -&gt; 6</t>
    <phoneticPr fontId="0" type="Hiragana"/>
  </si>
  <si>
    <t>하의</t>
    <phoneticPr fontId="0" type="Hiragana"/>
  </si>
  <si>
    <t>장갑</t>
    <phoneticPr fontId="0" type="Hiragana"/>
  </si>
  <si>
    <t>3 -&gt; 5</t>
    <phoneticPr fontId="0" type="Hiragana"/>
  </si>
  <si>
    <t>부츠</t>
    <phoneticPr fontId="0" type="Hiragana"/>
  </si>
  <si>
    <t>목걸이</t>
    <phoneticPr fontId="0" type="Hiragana"/>
  </si>
  <si>
    <t>3 -&gt; 4</t>
    <phoneticPr fontId="0" type="Hiragana"/>
  </si>
  <si>
    <t>반지</t>
    <phoneticPr fontId="0" type="Hiragana"/>
  </si>
  <si>
    <t>총합</t>
    <phoneticPr fontId="0" type="Hiragana"/>
  </si>
  <si>
    <t>장비</t>
    <phoneticPr fontId="0" type="Hiragana"/>
  </si>
  <si>
    <t>강화단계</t>
    <phoneticPr fontId="0" type="Hiragana"/>
  </si>
  <si>
    <t>필요 정수량</t>
    <phoneticPr fontId="0" type="Hiragana"/>
  </si>
  <si>
    <t>무기</t>
    <phoneticPr fontId="0" type="Hiragana"/>
  </si>
  <si>
    <t>6 -&gt; 7</t>
    <phoneticPr fontId="0" type="Hiragana"/>
  </si>
  <si>
    <t>등급</t>
    <phoneticPr fontId="0" type="Hiragana"/>
  </si>
  <si>
    <t>풀강화
정수량</t>
    <phoneticPr fontId="0" type="Hiragana"/>
  </si>
  <si>
    <t>증가율</t>
    <phoneticPr fontId="0" type="Hiragana"/>
  </si>
  <si>
    <t>분해</t>
    <phoneticPr fontId="0" type="Hiragana"/>
  </si>
  <si>
    <t>풀강화
분해율</t>
    <phoneticPr fontId="0" type="Hiragana"/>
  </si>
  <si>
    <t>투구</t>
    <phoneticPr fontId="0" type="Hiragana"/>
  </si>
  <si>
    <t>5 -&gt; 7</t>
    <phoneticPr fontId="0" type="Hiragana"/>
  </si>
  <si>
    <t>갑옷</t>
    <phoneticPr fontId="0" type="Hiragana"/>
  </si>
  <si>
    <t>6 -&gt; 7</t>
    <phoneticPr fontId="0" type="Hiragana"/>
  </si>
  <si>
    <t>하의</t>
    <phoneticPr fontId="0" type="Hiragana"/>
  </si>
  <si>
    <t>5 -&gt; 7</t>
    <phoneticPr fontId="0" type="Hiragana"/>
  </si>
  <si>
    <t>장갑</t>
    <phoneticPr fontId="0" type="Hiragana"/>
  </si>
  <si>
    <t>부츠</t>
    <phoneticPr fontId="0" type="Hiragana"/>
  </si>
  <si>
    <t>목걸이</t>
    <phoneticPr fontId="0" type="Hiragana"/>
  </si>
  <si>
    <t>4 -&gt; 7</t>
    <phoneticPr fontId="0" type="Hiragana"/>
  </si>
  <si>
    <t>반지</t>
    <phoneticPr fontId="0" type="Hiragana"/>
  </si>
  <si>
    <t>4 -&gt; 7</t>
    <phoneticPr fontId="0" type="Hiragana"/>
  </si>
  <si>
    <t>총합</t>
    <phoneticPr fontId="0" type="Hiragana"/>
  </si>
  <si>
    <t>※ 퀘스트, 업적 등으로 획득하는 장비는 제외되었기 때문에 기간은 축소될 수 있음</t>
    <phoneticPr fontId="0" type="Hiragana"/>
  </si>
  <si>
    <t>반복</t>
    <phoneticPr fontId="0" type="Hiragana"/>
  </si>
  <si>
    <t>* 평균획득수량 : 액트에 상관없이 1회 플레이 시 아이템 획득 기대 수량은 1.5개이며, 아이템 중 장비획득 확률은 90%이다.</t>
    <phoneticPr fontId="0" type="Hiragana"/>
  </si>
  <si>
    <t>* 정수 획득량 : 플레이 액트별 획득가능 장비아이템의 등급별 획득 확률에 의한 기대 수량에 정수 분해량을 곱한 값이다.</t>
    <phoneticPr fontId="0" type="Hiragana"/>
  </si>
  <si>
    <t>총계</t>
    <phoneticPr fontId="0" type="Hiragana"/>
  </si>
  <si>
    <t>게임</t>
    <phoneticPr fontId="0" type="Hiragana"/>
  </si>
  <si>
    <t>최대보유수량</t>
    <phoneticPr fontId="0" type="Hiragana"/>
  </si>
  <si>
    <t>충전수량/5분</t>
    <phoneticPr fontId="0" type="Hiragana"/>
  </si>
  <si>
    <t>충전수량/10분</t>
    <phoneticPr fontId="0" type="Hiragana"/>
  </si>
  <si>
    <t>최대충전시간(분)</t>
    <phoneticPr fontId="0" type="Hiragana"/>
  </si>
  <si>
    <t>업적 획득</t>
    <phoneticPr fontId="0" type="Hiragana"/>
  </si>
  <si>
    <t>소셜 획득</t>
    <phoneticPr fontId="0" type="Hiragana"/>
  </si>
  <si>
    <t>1일 최대획득량</t>
    <phoneticPr fontId="0" type="Hiragana"/>
  </si>
  <si>
    <t>비고</t>
    <phoneticPr fontId="0" type="Hiragana"/>
  </si>
  <si>
    <t>녹스</t>
    <phoneticPr fontId="0" type="Hiragana"/>
  </si>
  <si>
    <t>-</t>
    <phoneticPr fontId="0" type="Hiragana"/>
  </si>
  <si>
    <t>히트</t>
    <phoneticPr fontId="0" type="Hiragana"/>
  </si>
  <si>
    <t>-</t>
    <phoneticPr fontId="0" type="Hiragana"/>
  </si>
  <si>
    <t>던전별 4~8개 소모</t>
    <phoneticPr fontId="0" type="Hiragana"/>
  </si>
  <si>
    <t>오전푸쉬 100개 지급</t>
    <phoneticPr fontId="0" type="Hiragana"/>
  </si>
  <si>
    <t>?</t>
    <phoneticPr fontId="0" type="Hiragana"/>
  </si>
  <si>
    <t>점심푸쉬 입장권 지급 없음</t>
    <phoneticPr fontId="0" type="Hiragana"/>
  </si>
  <si>
    <t>던전별 4~12개 소모</t>
    <phoneticPr fontId="0" type="Hiragana"/>
  </si>
  <si>
    <t>점심푸쉬 100개 지급</t>
    <phoneticPr fontId="0" type="Hiragana"/>
  </si>
  <si>
    <t>4성 확률</t>
  </si>
  <si>
    <t>5성 확률</t>
  </si>
  <si>
    <t>6성 확률</t>
  </si>
  <si>
    <t>7성 확률</t>
  </si>
  <si>
    <t>&gt; 녹스 - 고급 10+1 뽑기로 7성 풀 강화(+1 5성 확정 포함)</t>
    <phoneticPr fontId="0" type="Hiragana"/>
  </si>
  <si>
    <t>&gt; 획득 장비를 강화 재료로 사용 시 필요 정수량</t>
    <phoneticPr fontId="0" type="Hiragana"/>
  </si>
  <si>
    <t>&gt; 녹스 등급별 강화용 정수량</t>
    <phoneticPr fontId="0" type="Hiragana"/>
  </si>
  <si>
    <t>당청 등급</t>
    <phoneticPr fontId="0" type="Hiragana"/>
  </si>
  <si>
    <t>확률(%)</t>
    <phoneticPr fontId="0" type="Hiragana"/>
  </si>
  <si>
    <t>10+1 X 10회</t>
    <phoneticPr fontId="0" type="Hiragana"/>
  </si>
  <si>
    <t>7성 합성용
장비 수</t>
    <phoneticPr fontId="0" type="Hiragana"/>
  </si>
  <si>
    <t>잉여수량</t>
    <phoneticPr fontId="0" type="Hiragana"/>
  </si>
  <si>
    <t>잉여 장비
정수 분해</t>
    <phoneticPr fontId="0" type="Hiragana"/>
  </si>
  <si>
    <t>정상 장비
정수 분해</t>
    <phoneticPr fontId="0" type="Hiragana"/>
  </si>
  <si>
    <t>등급</t>
    <phoneticPr fontId="0" type="Hiragana"/>
  </si>
  <si>
    <t>풀강화 
필요 정수량</t>
    <phoneticPr fontId="0" type="Hiragana"/>
  </si>
  <si>
    <t>풀강화
정수량</t>
    <phoneticPr fontId="0" type="Hiragana"/>
  </si>
  <si>
    <t>분해</t>
    <phoneticPr fontId="0" type="Hiragana"/>
  </si>
  <si>
    <t>3성 확률</t>
    <phoneticPr fontId="0" type="Hiragana"/>
  </si>
  <si>
    <t>5성 2종 풀강화</t>
    <phoneticPr fontId="0" type="Hiragana"/>
  </si>
  <si>
    <t>6성 2종 풀강화</t>
    <phoneticPr fontId="0" type="Hiragana"/>
  </si>
  <si>
    <t>7성 1종 풀강화</t>
    <phoneticPr fontId="0" type="Hiragana"/>
  </si>
  <si>
    <t>합계</t>
    <phoneticPr fontId="0" type="Hiragana"/>
  </si>
  <si>
    <t>&gt; 7성 풀강화를 위한 10+1 뽑기 횟수</t>
    <phoneticPr fontId="0" type="Hiragana"/>
  </si>
  <si>
    <t xml:space="preserve"> 10+1 X 10회 뽑기 횟수</t>
    <phoneticPr fontId="0" type="Hiragana"/>
  </si>
  <si>
    <t>&gt; 히트 - 고급 10+1 뽑기로 7성 풀 강화(+1 5성 확정 포함)</t>
    <phoneticPr fontId="0" type="Hiragana"/>
  </si>
  <si>
    <t>&gt;3성 장비만을 강화 재료로 사용 시 필요 장비수</t>
    <phoneticPr fontId="0" type="Hiragana"/>
  </si>
  <si>
    <t>&gt; 히트 등급별 풀 강화 아이템 수량</t>
    <phoneticPr fontId="0" type="Hiragana"/>
  </si>
  <si>
    <t>당청 등급</t>
    <phoneticPr fontId="0" type="Hiragana"/>
  </si>
  <si>
    <t>확률(%)</t>
    <phoneticPr fontId="0" type="Hiragana"/>
  </si>
  <si>
    <t>10+1 X 10회</t>
    <phoneticPr fontId="0" type="Hiragana"/>
  </si>
  <si>
    <t>잉여수량</t>
    <phoneticPr fontId="0" type="Hiragana"/>
  </si>
  <si>
    <t>잉여장비
3성 환산량</t>
    <phoneticPr fontId="0" type="Hiragana"/>
  </si>
  <si>
    <t>등급</t>
    <phoneticPr fontId="0" type="Hiragana"/>
  </si>
  <si>
    <t>풀강화 
필요 정수량</t>
    <phoneticPr fontId="0" type="Hiragana"/>
  </si>
  <si>
    <t>3성 확률</t>
    <phoneticPr fontId="0" type="Hiragana"/>
  </si>
  <si>
    <t>5성 2종 풀강화</t>
    <phoneticPr fontId="0" type="Hiragana"/>
  </si>
  <si>
    <t>6성 2종 풀강화</t>
    <phoneticPr fontId="0" type="Hiragana"/>
  </si>
  <si>
    <t>7성 1종 풀강화</t>
    <phoneticPr fontId="0" type="Hiragana"/>
  </si>
  <si>
    <t>합계</t>
    <phoneticPr fontId="0" type="Hiragana"/>
  </si>
  <si>
    <t>* 2015년 12월 확률 및 +1 등급 변경 전 예상 수치임</t>
    <phoneticPr fontId="0" type="Hiragana"/>
  </si>
  <si>
    <t>* 3성 환산비율</t>
    <phoneticPr fontId="0" type="Hiragana"/>
  </si>
  <si>
    <t>* 3티어 장비의 강화 필요 수량이 늘어나는 것은 고려하지 않았음</t>
    <phoneticPr fontId="0" type="Hiragana"/>
  </si>
  <si>
    <t>&gt; 녹스 10+1 10회 기준 다이아 결제 금액</t>
    <phoneticPr fontId="0" type="Hiragana"/>
  </si>
  <si>
    <t>결제 가격(\)</t>
    <phoneticPr fontId="0" type="Hiragana"/>
  </si>
  <si>
    <t>가격(\)</t>
    <phoneticPr fontId="0" type="Hiragana"/>
  </si>
  <si>
    <t>&gt; 히트 10+1 10회 기준 다이아 결제 금액</t>
    <phoneticPr fontId="0" type="Hiragana"/>
  </si>
  <si>
    <t>10+1 다이아</t>
    <phoneticPr fontId="0" type="Hiragana"/>
  </si>
  <si>
    <t>List</t>
    <phoneticPr fontId="3" type="noConversion"/>
  </si>
  <si>
    <t>가격(\)</t>
    <phoneticPr fontId="3" type="noConversion"/>
  </si>
  <si>
    <t>지급량</t>
    <phoneticPr fontId="3" type="noConversion"/>
  </si>
  <si>
    <t>필요 다이아 수량</t>
    <phoneticPr fontId="3" type="noConversion"/>
  </si>
  <si>
    <t>다이아 330개</t>
  </si>
  <si>
    <t>희귀 장비</t>
    <phoneticPr fontId="3" type="noConversion"/>
  </si>
  <si>
    <t>* 고급 장비 뽑기 1회 가격</t>
    <phoneticPr fontId="3" type="noConversion"/>
  </si>
  <si>
    <t>다이아 560개</t>
  </si>
  <si>
    <t>유일 장비</t>
    <phoneticPr fontId="3" type="noConversion"/>
  </si>
  <si>
    <t>* 고급 장비 뽑기로 강화&amp;합성 가격</t>
    <phoneticPr fontId="3" type="noConversion"/>
  </si>
  <si>
    <t>다이아 1150개</t>
  </si>
  <si>
    <t>영웅 장비</t>
    <phoneticPr fontId="3" type="noConversion"/>
  </si>
  <si>
    <t>* 고급 장비 뽑기로 강화&amp;합성 가격(고급 10+1 가격보다 높음)</t>
    <phoneticPr fontId="3" type="noConversion"/>
  </si>
  <si>
    <t>다이아 3500개</t>
  </si>
  <si>
    <t>전설 장비</t>
    <phoneticPr fontId="3" type="noConversion"/>
  </si>
  <si>
    <t>* 고급 장비 10+1 뽑기로 강화&amp;합성 가격(영웅 등급 보너스 포함)</t>
    <phoneticPr fontId="3" type="noConversion"/>
  </si>
  <si>
    <t>다이아 6000개</t>
  </si>
  <si>
    <t>불멸 장비</t>
    <phoneticPr fontId="3" type="noConversion"/>
  </si>
  <si>
    <t>다이아 12500개</t>
  </si>
  <si>
    <t>가격(Dia)</t>
    <phoneticPr fontId="3" type="noConversion"/>
  </si>
  <si>
    <t>희귀 룬스톤</t>
    <phoneticPr fontId="3" type="noConversion"/>
  </si>
  <si>
    <t>* 고급 룬스톤 뽑기 1회 가격</t>
    <phoneticPr fontId="3" type="noConversion"/>
  </si>
  <si>
    <t>30000 Gold</t>
  </si>
  <si>
    <t>유일 룬스톤</t>
  </si>
  <si>
    <t>* 고급 룬스톤 뽑기로 승급 가격</t>
    <phoneticPr fontId="3" type="noConversion"/>
  </si>
  <si>
    <t>70000 Gold</t>
  </si>
  <si>
    <t>영웅 룬스톤</t>
  </si>
  <si>
    <t>150000 Gold</t>
  </si>
  <si>
    <t>전설 룬스톤</t>
  </si>
  <si>
    <t>* 고급 룬스톤 10+1 뽑기로 승급 가격(영웅 등급 보너스 포함)</t>
    <phoneticPr fontId="3" type="noConversion"/>
  </si>
  <si>
    <t>450000 Gold</t>
  </si>
  <si>
    <t>불멸 룬스톤</t>
  </si>
  <si>
    <t>1050000 Gold</t>
  </si>
  <si>
    <t>2400000 Gold</t>
  </si>
  <si>
    <t>등급</t>
    <phoneticPr fontId="3" type="noConversion"/>
  </si>
  <si>
    <t>풀강화정수량</t>
    <phoneticPr fontId="3" type="noConversion"/>
  </si>
  <si>
    <t>분해량</t>
    <phoneticPr fontId="3" type="noConversion"/>
  </si>
  <si>
    <t>유일 -&gt; 영웅 승급</t>
    <phoneticPr fontId="3" type="noConversion"/>
  </si>
  <si>
    <t>* 4성 풀강화 장비 가격</t>
  </si>
  <si>
    <t>영웅 -&gt; 전설 승급</t>
    <phoneticPr fontId="3" type="noConversion"/>
  </si>
  <si>
    <t>* 5성 풀강화 장비 가격</t>
  </si>
  <si>
    <t>열쇠 10 개</t>
  </si>
  <si>
    <t>전설 -&gt; 불멸 승급</t>
    <phoneticPr fontId="3" type="noConversion"/>
  </si>
  <si>
    <t>* 6성 풀강화 장비 가격</t>
  </si>
  <si>
    <t>열쇠 25 개</t>
  </si>
  <si>
    <t>평균</t>
    <phoneticPr fontId="3" type="noConversion"/>
  </si>
  <si>
    <t>열쇠 65 개</t>
  </si>
  <si>
    <t>10개 가격</t>
    <phoneticPr fontId="3" type="noConversion"/>
  </si>
  <si>
    <t>열쇠 140 개</t>
  </si>
  <si>
    <t>열쇠 300 개</t>
  </si>
  <si>
    <t>보너스</t>
    <phoneticPr fontId="3" type="noConversion"/>
  </si>
  <si>
    <t>영웅 등급</t>
    <phoneticPr fontId="3" type="noConversion"/>
  </si>
  <si>
    <t>&gt; 7성 장비 완성 필요 다이아 수 &amp; 결제 금액</t>
    <phoneticPr fontId="3" type="noConversion"/>
  </si>
  <si>
    <t>필요 다이아</t>
    <phoneticPr fontId="3" type="noConversion"/>
  </si>
  <si>
    <t>가격(\)</t>
    <phoneticPr fontId="3" type="noConversion"/>
  </si>
  <si>
    <t>*고급 장비 10+1 뽑기의 +1을 5성 획득하는 것이 더 효율이 높음</t>
    <phoneticPr fontId="3" type="noConversion"/>
  </si>
  <si>
    <t>&gt; 녹스 - 고급 10+1 뽑기로 7성 획득(+1 5성 확정 포함)</t>
    <phoneticPr fontId="3" type="noConversion"/>
  </si>
  <si>
    <t>당청 등급</t>
    <phoneticPr fontId="3" type="noConversion"/>
  </si>
  <si>
    <t>확률(%)</t>
    <phoneticPr fontId="3" type="noConversion"/>
  </si>
  <si>
    <t>10+1 10회 뽑기</t>
    <phoneticPr fontId="3" type="noConversion"/>
  </si>
  <si>
    <t>6성 합성용
필요 장비 수</t>
    <phoneticPr fontId="3" type="noConversion"/>
  </si>
  <si>
    <t>잉여수량</t>
    <phoneticPr fontId="3" type="noConversion"/>
  </si>
  <si>
    <t>잉여 장비
정수 분해</t>
    <phoneticPr fontId="3" type="noConversion"/>
  </si>
  <si>
    <t>정상 장비
정수 분해</t>
    <phoneticPr fontId="3" type="noConversion"/>
  </si>
  <si>
    <t>풀강화 
필요 정수량</t>
    <phoneticPr fontId="3" type="noConversion"/>
  </si>
  <si>
    <t>풀강화
정수량</t>
    <phoneticPr fontId="3" type="noConversion"/>
  </si>
  <si>
    <t>분해</t>
    <phoneticPr fontId="3" type="noConversion"/>
  </si>
  <si>
    <t>3성 확률</t>
    <phoneticPr fontId="3" type="noConversion"/>
  </si>
  <si>
    <t>5성 2종 풀강화</t>
    <phoneticPr fontId="3" type="noConversion"/>
  </si>
  <si>
    <t>6성 2종 풀강화</t>
    <phoneticPr fontId="3" type="noConversion"/>
  </si>
  <si>
    <t>합계</t>
    <phoneticPr fontId="3" type="noConversion"/>
  </si>
  <si>
    <t>필요 다이아 수</t>
    <phoneticPr fontId="3" type="noConversion"/>
  </si>
  <si>
    <t>결제 가격(\)</t>
    <phoneticPr fontId="3" type="noConversion"/>
  </si>
  <si>
    <t>뽑기 횟수</t>
    <phoneticPr fontId="3" type="noConversion"/>
  </si>
  <si>
    <t>&gt; 녹스 - 고급 10+1 뽑기로 6성 획득(+1 5성 확정 포함)</t>
    <phoneticPr fontId="3" type="noConversion"/>
  </si>
  <si>
    <t>당청 등급</t>
    <phoneticPr fontId="3" type="noConversion"/>
  </si>
  <si>
    <t>확률(%)</t>
    <phoneticPr fontId="3" type="noConversion"/>
  </si>
  <si>
    <t>10+1 2회 뽑기</t>
    <phoneticPr fontId="3" type="noConversion"/>
  </si>
  <si>
    <t>6성 합성용
필요 장비 수</t>
    <phoneticPr fontId="3" type="noConversion"/>
  </si>
  <si>
    <t>잉여수량</t>
    <phoneticPr fontId="3" type="noConversion"/>
  </si>
  <si>
    <t>잉여 장비
정수 분해</t>
    <phoneticPr fontId="3" type="noConversion"/>
  </si>
  <si>
    <t>정상 장비
정수 분해</t>
    <phoneticPr fontId="3" type="noConversion"/>
  </si>
  <si>
    <t>등급</t>
    <phoneticPr fontId="3" type="noConversion"/>
  </si>
  <si>
    <t>풀강화 
필요 정수량</t>
    <phoneticPr fontId="3" type="noConversion"/>
  </si>
  <si>
    <t>3성 확률</t>
    <phoneticPr fontId="3" type="noConversion"/>
  </si>
  <si>
    <t>5성 2종 풀강화</t>
    <phoneticPr fontId="3" type="noConversion"/>
  </si>
  <si>
    <t>&gt; 7성 풀강화를 위한 10+1 2회 뽑기 횟수</t>
    <phoneticPr fontId="3" type="noConversion"/>
  </si>
  <si>
    <t>필요 다이아 수</t>
    <phoneticPr fontId="3" type="noConversion"/>
  </si>
  <si>
    <t>결제 가격(\)</t>
    <phoneticPr fontId="3" type="noConversion"/>
  </si>
  <si>
    <t>뽑기 횟수</t>
    <phoneticPr fontId="3" type="noConversion"/>
  </si>
  <si>
    <t>&gt; 녹스 - 고급 뽑기로 5성 획득</t>
    <phoneticPr fontId="3" type="noConversion"/>
  </si>
  <si>
    <t>당청 등급</t>
    <phoneticPr fontId="3" type="noConversion"/>
  </si>
  <si>
    <t>확률(%)</t>
    <phoneticPr fontId="3" type="noConversion"/>
  </si>
  <si>
    <t>1 10회 뽑기</t>
    <phoneticPr fontId="3" type="noConversion"/>
  </si>
  <si>
    <t>5성 합성용
필요 장비 수</t>
    <phoneticPr fontId="3" type="noConversion"/>
  </si>
  <si>
    <t>잉여수량</t>
    <phoneticPr fontId="3" type="noConversion"/>
  </si>
  <si>
    <t>잉여 장비
정수 분해</t>
    <phoneticPr fontId="3" type="noConversion"/>
  </si>
  <si>
    <t>정상 장비
정수 분해</t>
    <phoneticPr fontId="3" type="noConversion"/>
  </si>
  <si>
    <t>등급</t>
    <phoneticPr fontId="3" type="noConversion"/>
  </si>
  <si>
    <t>풀강화 
필요 정수량</t>
    <phoneticPr fontId="3" type="noConversion"/>
  </si>
  <si>
    <t>3성 확률</t>
    <phoneticPr fontId="3" type="noConversion"/>
  </si>
  <si>
    <t>4성 2종 풀강화</t>
    <phoneticPr fontId="3" type="noConversion"/>
  </si>
  <si>
    <t>&gt; 녹스 1개 10회 기준 다이아 &amp; 결제 금액</t>
    <phoneticPr fontId="3" type="noConversion"/>
  </si>
  <si>
    <t>&gt; 5성 획득을 위한 1 10회 뽑기 횟수</t>
    <phoneticPr fontId="3" type="noConversion"/>
  </si>
  <si>
    <t>필요 다이아 수</t>
    <phoneticPr fontId="3" type="noConversion"/>
  </si>
  <si>
    <t>결제 가격(\)</t>
    <phoneticPr fontId="3" type="noConversion"/>
  </si>
  <si>
    <t>뽑기 횟수</t>
    <phoneticPr fontId="3" type="noConversion"/>
  </si>
  <si>
    <t>&gt; 녹스 - 고급 뽑기로 4성 획득</t>
    <phoneticPr fontId="3" type="noConversion"/>
  </si>
  <si>
    <t>당청 등급</t>
    <phoneticPr fontId="3" type="noConversion"/>
  </si>
  <si>
    <t>확률(%)</t>
    <phoneticPr fontId="3" type="noConversion"/>
  </si>
  <si>
    <t>1 5회 뽑기</t>
    <phoneticPr fontId="3" type="noConversion"/>
  </si>
  <si>
    <t>5성 합성용
필요 장비 수</t>
    <phoneticPr fontId="3" type="noConversion"/>
  </si>
  <si>
    <t>잉여수량</t>
    <phoneticPr fontId="3" type="noConversion"/>
  </si>
  <si>
    <t>잉여 장비
정수 분해</t>
    <phoneticPr fontId="3" type="noConversion"/>
  </si>
  <si>
    <t>정상 장비
정수 분해</t>
    <phoneticPr fontId="3" type="noConversion"/>
  </si>
  <si>
    <t>등급</t>
    <phoneticPr fontId="3" type="noConversion"/>
  </si>
  <si>
    <t>풀강화 
필요 정수량</t>
    <phoneticPr fontId="3" type="noConversion"/>
  </si>
  <si>
    <t>3성 확률</t>
    <phoneticPr fontId="3" type="noConversion"/>
  </si>
  <si>
    <t>3성 2종 풀강화</t>
    <phoneticPr fontId="3" type="noConversion"/>
  </si>
  <si>
    <t>합계</t>
    <phoneticPr fontId="3" type="noConversion"/>
  </si>
  <si>
    <t>&gt; 녹스 1개 5회 기준 다이아 결제 금액</t>
    <phoneticPr fontId="3" type="noConversion"/>
  </si>
  <si>
    <t>&gt; 5성 획득을 위한 1 5회 뽑기 횟수</t>
    <phoneticPr fontId="3" type="noConversion"/>
  </si>
  <si>
    <t>필요 다이아</t>
    <phoneticPr fontId="3" type="noConversion"/>
  </si>
  <si>
    <t>&gt; 녹스 - 고급 10+1 뽑기로 7성 획득(+1 5성 확정 포함)</t>
    <phoneticPr fontId="3" type="noConversion"/>
  </si>
  <si>
    <t>&gt; 녹스 - 고급 뽑기로 5성 획득</t>
    <phoneticPr fontId="3" type="noConversion"/>
  </si>
  <si>
    <t>당청 등급</t>
    <phoneticPr fontId="3" type="noConversion"/>
  </si>
  <si>
    <t>확률(%)</t>
    <phoneticPr fontId="3" type="noConversion"/>
  </si>
  <si>
    <t>10+1 1회 뽑기</t>
    <phoneticPr fontId="3" type="noConversion"/>
  </si>
  <si>
    <t>3성 환산 수량</t>
    <phoneticPr fontId="3" type="noConversion"/>
  </si>
  <si>
    <t>등급</t>
    <phoneticPr fontId="3" type="noConversion"/>
  </si>
  <si>
    <t>풀강화 
필요 정수량</t>
    <phoneticPr fontId="3" type="noConversion"/>
  </si>
  <si>
    <t>1 10회 뽑기</t>
    <phoneticPr fontId="3" type="noConversion"/>
  </si>
  <si>
    <t>3성 확률</t>
    <phoneticPr fontId="3" type="noConversion"/>
  </si>
  <si>
    <t>6 -&gt; 7성 승급</t>
    <phoneticPr fontId="3" type="noConversion"/>
  </si>
  <si>
    <t>4 -&gt; 5성 승급</t>
    <phoneticPr fontId="3" type="noConversion"/>
  </si>
  <si>
    <t>5 -&gt; 6성 승급</t>
    <phoneticPr fontId="3" type="noConversion"/>
  </si>
  <si>
    <t>3 -&gt; 4성 승급</t>
    <phoneticPr fontId="3" type="noConversion"/>
  </si>
  <si>
    <t>&gt; 녹스 10+1 1회 기준 다이아 결제 금액</t>
    <phoneticPr fontId="3" type="noConversion"/>
  </si>
  <si>
    <t>&gt; 7성 획득을 위한 고급 뽑기 횟수</t>
    <phoneticPr fontId="3" type="noConversion"/>
  </si>
  <si>
    <t>&gt; 녹스 1개 10회 기준 다이아 결제 금액</t>
    <phoneticPr fontId="3" type="noConversion"/>
  </si>
  <si>
    <t>&gt; 5성 획득을 위한 고급 뽑기 횟수</t>
    <phoneticPr fontId="3" type="noConversion"/>
  </si>
  <si>
    <t>필요 다이아 수</t>
    <phoneticPr fontId="3" type="noConversion"/>
  </si>
  <si>
    <t>결제 가격(\)</t>
    <phoneticPr fontId="3" type="noConversion"/>
  </si>
  <si>
    <t>뽑기 횟수</t>
    <phoneticPr fontId="3" type="noConversion"/>
  </si>
  <si>
    <t>&gt; 녹스 - 고급 10+1 뽑기로 6성 획득(+1 5성 확정 포함)</t>
    <phoneticPr fontId="3" type="noConversion"/>
  </si>
  <si>
    <t>&gt; 녹스 - 고급 뽑기로 4성 획득</t>
    <phoneticPr fontId="3" type="noConversion"/>
  </si>
  <si>
    <t>당청 등급</t>
    <phoneticPr fontId="3" type="noConversion"/>
  </si>
  <si>
    <t>확률(%)</t>
    <phoneticPr fontId="3" type="noConversion"/>
  </si>
  <si>
    <t>10+1 1회 뽑기</t>
    <phoneticPr fontId="3" type="noConversion"/>
  </si>
  <si>
    <t>3성 환산 수량</t>
    <phoneticPr fontId="3" type="noConversion"/>
  </si>
  <si>
    <t>등급</t>
    <phoneticPr fontId="3" type="noConversion"/>
  </si>
  <si>
    <t>풀강화 
필요 정수량</t>
    <phoneticPr fontId="3" type="noConversion"/>
  </si>
  <si>
    <t>1 2회 뽑기</t>
    <phoneticPr fontId="3" type="noConversion"/>
  </si>
  <si>
    <t>3성 확률</t>
    <phoneticPr fontId="3" type="noConversion"/>
  </si>
  <si>
    <t>5 -&gt; 6성 승급</t>
    <phoneticPr fontId="3" type="noConversion"/>
  </si>
  <si>
    <t>3 -&gt; 4성 승급</t>
    <phoneticPr fontId="3" type="noConversion"/>
  </si>
  <si>
    <t>4 -&gt; 5성 승급</t>
    <phoneticPr fontId="3" type="noConversion"/>
  </si>
  <si>
    <t>&gt; 6성 획득을 위한 고급 뽑기 횟수</t>
    <phoneticPr fontId="3" type="noConversion"/>
  </si>
  <si>
    <t>&gt; 녹스 1개 2회 기준 다이아 결제 금액</t>
    <phoneticPr fontId="3" type="noConversion"/>
  </si>
  <si>
    <t>유일~전설 장비</t>
    <phoneticPr fontId="3" type="noConversion"/>
  </si>
  <si>
    <t>영웅~불멸 장비</t>
    <phoneticPr fontId="3" type="noConversion"/>
  </si>
  <si>
    <t>전설~불멸 장비</t>
    <phoneticPr fontId="3" type="noConversion"/>
  </si>
  <si>
    <t>영웅~불멸 룬스톤</t>
  </si>
  <si>
    <t>금액</t>
    <phoneticPr fontId="3" type="noConversion"/>
  </si>
  <si>
    <t>전설~불멸 소환권</t>
    <phoneticPr fontId="3" type="noConversion"/>
  </si>
  <si>
    <t>영웅~불멸 소환권</t>
    <phoneticPr fontId="3" type="noConversion"/>
  </si>
  <si>
    <t>유일~전설 소환권</t>
    <phoneticPr fontId="3" type="noConversion"/>
  </si>
  <si>
    <t>종류</t>
    <phoneticPr fontId="3" type="noConversion"/>
  </si>
  <si>
    <t>액트</t>
    <phoneticPr fontId="0" type="Hiragana"/>
  </si>
  <si>
    <t>&gt; 뽑기 시 등급별 당첨 확률(%)</t>
    <phoneticPr fontId="3" type="noConversion"/>
  </si>
  <si>
    <t>등급</t>
    <phoneticPr fontId="3" type="noConversion"/>
  </si>
  <si>
    <t>확률</t>
    <phoneticPr fontId="3" type="noConversion"/>
  </si>
  <si>
    <t>3성 확률</t>
    <phoneticPr fontId="3" type="noConversion"/>
  </si>
  <si>
    <t>방어구</t>
    <phoneticPr fontId="3" type="noConversion"/>
  </si>
  <si>
    <t>장신구</t>
    <phoneticPr fontId="3" type="noConversion"/>
  </si>
  <si>
    <t>종류</t>
    <phoneticPr fontId="3" type="noConversion"/>
  </si>
  <si>
    <t>무기</t>
    <phoneticPr fontId="3" type="noConversion"/>
  </si>
  <si>
    <t>1회 뽑기 비용</t>
    <phoneticPr fontId="3" type="noConversion"/>
  </si>
  <si>
    <t>풀강화 정수량</t>
    <phoneticPr fontId="3" type="noConversion"/>
  </si>
  <si>
    <t>풀강화 비용</t>
    <phoneticPr fontId="3" type="noConversion"/>
  </si>
  <si>
    <t>&gt; 등급별 풀강화 정수량 &amp; 비용</t>
    <phoneticPr fontId="3" type="noConversion"/>
  </si>
  <si>
    <t>총합</t>
    <phoneticPr fontId="3" type="noConversion"/>
  </si>
  <si>
    <t>&gt; 5종의 특정 녹스 방어구를 뽑기를 획득하는 동안 녹스 무기와 녹스 장신구는 획득이 가능하기 때문에 해당 아이템을 뽑기 위한 비용은 제외 함</t>
    <phoneticPr fontId="3" type="noConversion"/>
  </si>
  <si>
    <t>&gt; 획득한 8종의 녹스 장비를 4 -&gt; 7성으로 승급하기 위해 필요한 승급 스톤 비용을 포함 함</t>
    <phoneticPr fontId="3" type="noConversion"/>
  </si>
  <si>
    <t>4성 NOX</t>
    <phoneticPr fontId="3" type="noConversion"/>
  </si>
  <si>
    <t>5성 NOX</t>
    <phoneticPr fontId="3" type="noConversion"/>
  </si>
  <si>
    <t>&gt; 8종의 녹스 장비 획득 비용 조정을 위해 10+1 뽑기의 보너스 영웅 등급 등의 녹스 장비 획득확률을 조정하여 위의 금액으로 조정함</t>
    <phoneticPr fontId="3" type="noConversion"/>
  </si>
  <si>
    <t>&gt; 5종류의 녹스 방어구 세트 중 상대적으로 세트 효과가 좋은 특정 세트를 획득하기 위한 비용 산출</t>
    <phoneticPr fontId="3" type="noConversion"/>
  </si>
  <si>
    <t>상수</t>
    <phoneticPr fontId="3" type="noConversion"/>
  </si>
  <si>
    <t>&gt; 뽑기 시 4성이상 일반 vs NOX 장비 당첨 확률(%)</t>
    <phoneticPr fontId="3" type="noConversion"/>
  </si>
  <si>
    <t>&gt; 출석 보상</t>
    <phoneticPr fontId="0" type="Hiragana"/>
  </si>
  <si>
    <t>&gt; 결투장 보상</t>
    <phoneticPr fontId="0" type="Hiragana"/>
  </si>
  <si>
    <t>평균 골드량</t>
    <phoneticPr fontId="0" type="Hiragana"/>
  </si>
  <si>
    <t>일반던전 액트</t>
    <phoneticPr fontId="0" type="Hiragana"/>
  </si>
  <si>
    <t>8-10</t>
    <phoneticPr fontId="3" type="noConversion"/>
  </si>
  <si>
    <t>10분 충전당
플레이 횟수</t>
    <phoneticPr fontId="0" type="Hiragana"/>
  </si>
  <si>
    <t>최대보유수량당
플레이 가능 횟수</t>
    <phoneticPr fontId="0" type="Hiragana"/>
  </si>
  <si>
    <t>던전 1회
최소 소모량</t>
    <phoneticPr fontId="0" type="Hiragana"/>
  </si>
  <si>
    <t>던전 1일 
최대 플레이 횟수</t>
    <phoneticPr fontId="0" type="Hiragana"/>
  </si>
  <si>
    <t>?</t>
    <phoneticPr fontId="3" type="noConversion"/>
  </si>
  <si>
    <t>-</t>
    <phoneticPr fontId="3" type="noConversion"/>
  </si>
  <si>
    <t>던전별 3개 소모</t>
    <phoneticPr fontId="3" type="noConversion"/>
  </si>
  <si>
    <t>변경</t>
    <phoneticPr fontId="0" type="Hiragana"/>
  </si>
  <si>
    <t>이전</t>
    <phoneticPr fontId="3" type="noConversion"/>
  </si>
  <si>
    <t>▶ 장비뽑기(잉여장비 정수) + 일반 반복(개선 반복 1개월/30)을 통한 정수 획득량</t>
    <phoneticPr fontId="3" type="noConversion"/>
  </si>
  <si>
    <t>플레이 기간</t>
    <phoneticPr fontId="3" type="noConversion"/>
  </si>
  <si>
    <t>과금액</t>
    <phoneticPr fontId="3" type="noConversion"/>
  </si>
  <si>
    <t>잉여장비
정수</t>
    <phoneticPr fontId="3" type="noConversion"/>
  </si>
  <si>
    <t>총 정수량</t>
    <phoneticPr fontId="3" type="noConversion"/>
  </si>
  <si>
    <t>5-&gt;7성 제작</t>
    <phoneticPr fontId="3" type="noConversion"/>
  </si>
  <si>
    <t>1-&gt;7성 제작</t>
    <phoneticPr fontId="3" type="noConversion"/>
  </si>
  <si>
    <t>반복 정수
획득량</t>
    <phoneticPr fontId="3" type="noConversion"/>
  </si>
  <si>
    <t>7일</t>
    <phoneticPr fontId="3" type="noConversion"/>
  </si>
  <si>
    <t>&gt; 무기 단계별 필요 정수량</t>
  </si>
  <si>
    <t>아이템 등급</t>
  </si>
  <si>
    <t>합성 필요 수량</t>
  </si>
  <si>
    <t>기간</t>
    <phoneticPr fontId="3" type="noConversion"/>
  </si>
  <si>
    <t>정수</t>
    <phoneticPr fontId="3" type="noConversion"/>
  </si>
  <si>
    <t>14일</t>
    <phoneticPr fontId="3" type="noConversion"/>
  </si>
  <si>
    <t>1일</t>
    <phoneticPr fontId="3" type="noConversion"/>
  </si>
  <si>
    <t>21일</t>
    <phoneticPr fontId="3" type="noConversion"/>
  </si>
  <si>
    <t>28일</t>
    <phoneticPr fontId="3" type="noConversion"/>
  </si>
  <si>
    <t>30일</t>
    <phoneticPr fontId="3" type="noConversion"/>
  </si>
  <si>
    <t>&gt; 장비 단계별 필요 정수량(장비는 3성부터 강화&amp;합성)</t>
    <phoneticPr fontId="3" type="noConversion"/>
  </si>
  <si>
    <t>현금가</t>
    <phoneticPr fontId="3" type="noConversion"/>
  </si>
  <si>
    <t>정수</t>
    <phoneticPr fontId="3" type="noConversion"/>
  </si>
  <si>
    <t>※ 과금을 통한 10+1 뽑기 -&gt; 장비 분해</t>
    <phoneticPr fontId="3" type="noConversion"/>
  </si>
  <si>
    <t>※ 뽑기를 통해 5성 장비 확보(무과금 시 확보 불가)</t>
    <phoneticPr fontId="3" type="noConversion"/>
  </si>
  <si>
    <t>▶ 열쇠구매 + 일반 반복(개선 반복 1개월/30)을 통한 정수 획득량</t>
  </si>
  <si>
    <t>플레이 기간</t>
    <phoneticPr fontId="3" type="noConversion"/>
  </si>
  <si>
    <t>과금액</t>
    <phoneticPr fontId="3" type="noConversion"/>
  </si>
  <si>
    <t>총 정수량</t>
    <phoneticPr fontId="3" type="noConversion"/>
  </si>
  <si>
    <t>3-&gt;7성 제작</t>
    <phoneticPr fontId="3" type="noConversion"/>
  </si>
  <si>
    <t>1-&gt;7성 제작</t>
    <phoneticPr fontId="3" type="noConversion"/>
  </si>
  <si>
    <t>열쇠구매 
정수 획득량</t>
    <phoneticPr fontId="3" type="noConversion"/>
  </si>
  <si>
    <t>반복 정수
획득량</t>
    <phoneticPr fontId="3" type="noConversion"/>
  </si>
  <si>
    <t>무과금</t>
    <phoneticPr fontId="3" type="noConversion"/>
  </si>
  <si>
    <t>등급</t>
  </si>
  <si>
    <t>풀강화 필요 정수량</t>
    <phoneticPr fontId="3" type="noConversion"/>
  </si>
  <si>
    <t>5성 2종 풀강화</t>
  </si>
  <si>
    <t>무과금</t>
    <phoneticPr fontId="3" type="noConversion"/>
  </si>
  <si>
    <t>6성 2종 풀강화</t>
  </si>
  <si>
    <t>7성 1종 풀강화</t>
  </si>
  <si>
    <t>합계</t>
  </si>
  <si>
    <t>열쇠 수량</t>
    <phoneticPr fontId="3" type="noConversion"/>
  </si>
  <si>
    <t>무과금</t>
    <phoneticPr fontId="3" type="noConversion"/>
  </si>
  <si>
    <t xml:space="preserve">※ 과금을 통한 열쇠 구매 </t>
    <phoneticPr fontId="3" type="noConversion"/>
  </si>
  <si>
    <t>※ 던전을 통한 골드 수급</t>
    <phoneticPr fontId="3" type="noConversion"/>
  </si>
  <si>
    <t>※ 던전 반복을 통한 3성장비 확보</t>
    <phoneticPr fontId="3" type="noConversion"/>
  </si>
  <si>
    <t>※  26만, 79만 결제로 열쇠 구입 시 7일 이내 또는 14일 이내 모두 소진하기 힘든 부분 감안해야 함</t>
    <phoneticPr fontId="3" type="noConversion"/>
  </si>
  <si>
    <t>※  즉시완료권 구입 없이 실제 플레이를 할 경우 시간이 늦어지는 점을 감안해야 함</t>
    <phoneticPr fontId="3" type="noConversion"/>
  </si>
  <si>
    <t>열쇠 수량</t>
    <phoneticPr fontId="3" type="noConversion"/>
  </si>
  <si>
    <t>7일</t>
    <phoneticPr fontId="3" type="noConversion"/>
  </si>
  <si>
    <t>무과금</t>
    <phoneticPr fontId="3" type="noConversion"/>
  </si>
  <si>
    <t>14일</t>
    <phoneticPr fontId="3" type="noConversion"/>
  </si>
  <si>
    <t>21일</t>
    <phoneticPr fontId="3" type="noConversion"/>
  </si>
  <si>
    <t>30일</t>
    <phoneticPr fontId="3" type="noConversion"/>
  </si>
  <si>
    <t>풀 강화
필요 정수량</t>
    <phoneticPr fontId="3" type="noConversion"/>
  </si>
  <si>
    <t>필요 정수량</t>
    <phoneticPr fontId="3" type="noConversion"/>
  </si>
  <si>
    <t>8지역
플레이 가능 횟수</t>
    <phoneticPr fontId="3" type="noConversion"/>
  </si>
  <si>
    <t>무기</t>
    <phoneticPr fontId="3" type="noConversion"/>
  </si>
  <si>
    <t>방어구</t>
    <phoneticPr fontId="3" type="noConversion"/>
  </si>
  <si>
    <t>장신구</t>
    <phoneticPr fontId="3" type="noConversion"/>
  </si>
  <si>
    <t>&gt; 7성 녹스 장비 획득</t>
    <phoneticPr fontId="3" type="noConversion"/>
  </si>
  <si>
    <t>&gt; 7성 녹스 장비 세트 획득</t>
    <phoneticPr fontId="3" type="noConversion"/>
  </si>
  <si>
    <t>2종 7성 풀강화 
녹스 장신구 세트 획득 비용</t>
    <phoneticPr fontId="3" type="noConversion"/>
  </si>
  <si>
    <t>5종 7성 풀강화 
녹스 방어구 세트 획득 비용</t>
    <phoneticPr fontId="3" type="noConversion"/>
  </si>
  <si>
    <t>1종 7성 풀강화 
녹스 무기 획득 비용</t>
    <phoneticPr fontId="3" type="noConversion"/>
  </si>
  <si>
    <t>8종 장비 
녹스 세트 획득 비용</t>
    <phoneticPr fontId="3" type="noConversion"/>
  </si>
  <si>
    <t>4 ~ 7성 장비 
풀강화 하는 비용(1종)</t>
    <phoneticPr fontId="3" type="noConversion"/>
  </si>
  <si>
    <t>4 -&gt; 7성 장비 
승급하는 비용(1종)</t>
    <phoneticPr fontId="3" type="noConversion"/>
  </si>
  <si>
    <t>10+1 뽑기 시 4성 이상
아이템이 녹스 방어구일 확률</t>
    <phoneticPr fontId="3" type="noConversion"/>
  </si>
  <si>
    <t>녹스 1종 방어구를
뽑기 위한 10+1 뽑기 횟수</t>
    <phoneticPr fontId="3" type="noConversion"/>
  </si>
  <si>
    <t>5종 7성 풀강화 
녹스 방어구 획득 비용</t>
    <phoneticPr fontId="3" type="noConversion"/>
  </si>
  <si>
    <t>&gt; 승급 &amp; 풀강화 비용</t>
    <phoneticPr fontId="3" type="noConversion"/>
  </si>
  <si>
    <t>녹스 방어구를 10+1 뽑기로
획득하기 위한 비용</t>
    <phoneticPr fontId="3" type="noConversion"/>
  </si>
  <si>
    <t>파츠별 5종 녹스 방어구를
획득하기 위한 비용</t>
    <phoneticPr fontId="3" type="noConversion"/>
  </si>
  <si>
    <t>파츠별 5종 녹스 방어구를
세트로 획득하기 위한 비용</t>
    <phoneticPr fontId="3" type="noConversion"/>
  </si>
  <si>
    <t>8종 장비 
녹스 획득 비용</t>
    <phoneticPr fontId="3" type="noConversion"/>
  </si>
  <si>
    <t>2종 7성 풀강화 
녹스 장신구 획득 비용</t>
    <phoneticPr fontId="3" type="noConversion"/>
  </si>
  <si>
    <t>녹스 세트용 1종 방어구를
뽑기 위한 10+1 뽑기 횟수</t>
    <phoneticPr fontId="3" type="noConversion"/>
  </si>
  <si>
    <t>10+1 뽑기 시 4성 이상 
아이템이 녹스 세트용 방어구일 확률</t>
    <phoneticPr fontId="3" type="noConversion"/>
  </si>
  <si>
    <t>녹스 세트용 방어구를 10+1 뽑기로 획득하기 위한 비용</t>
    <phoneticPr fontId="3" type="noConversion"/>
  </si>
  <si>
    <t>4성 NOX 세트 확률</t>
    <phoneticPr fontId="3" type="noConversion"/>
  </si>
  <si>
    <t>5성 NOX 세트 확률</t>
  </si>
  <si>
    <t>접속 획득</t>
    <phoneticPr fontId="0" type="Hiragana"/>
  </si>
  <si>
    <t>반복 1개월
정수 획득량</t>
    <phoneticPr fontId="0" type="Hiragana"/>
  </si>
  <si>
    <t>1개월
획득 정수량</t>
    <phoneticPr fontId="0" type="Hiragana"/>
  </si>
  <si>
    <t>8종 장비
강화&amp;합성 정수량</t>
    <phoneticPr fontId="0" type="Hiragana"/>
  </si>
  <si>
    <t>영웅장비 획득</t>
    <phoneticPr fontId="0" type="Hiragana"/>
  </si>
  <si>
    <t>영웅 -&gt; 전설 승급</t>
  </si>
  <si>
    <t>전설 -&gt; 불멸 승급</t>
  </si>
  <si>
    <t>* 고급 장비 10+1 상자 기준 비용임</t>
    <phoneticPr fontId="3" type="noConversion"/>
  </si>
  <si>
    <t>* 8종 녹스 장비 획득을 위한 비용임</t>
    <phoneticPr fontId="3" type="noConversion"/>
  </si>
  <si>
    <t>불멸 +20강화 비용</t>
    <phoneticPr fontId="3" type="noConversion"/>
  </si>
  <si>
    <t>* 불멸 장비 뽑기 획득 비용 Sheet 참조</t>
    <phoneticPr fontId="3" type="noConversion"/>
  </si>
  <si>
    <t>* 불멸 녹스 장비 세트 획득 비용 Sheet 참조</t>
    <phoneticPr fontId="3" type="noConversion"/>
  </si>
  <si>
    <t>* 불멸 녹스 세트 장비에 필요한 재료 획득 기준임</t>
    <phoneticPr fontId="3" type="noConversion"/>
  </si>
  <si>
    <t>* 방어구 재료 획득 중 무기 재료와 장신구 재료는 획득 가능</t>
    <phoneticPr fontId="3" type="noConversion"/>
  </si>
  <si>
    <t>* 무기와 장신구 재료는 획득 비용없이 승급 및 전설등급까지 풀강화하는 비용만 산정</t>
    <phoneticPr fontId="3" type="noConversion"/>
  </si>
  <si>
    <t>다이아 결제</t>
    <phoneticPr fontId="3" type="noConversion"/>
  </si>
  <si>
    <t>골드 충전</t>
    <phoneticPr fontId="3" type="noConversion"/>
  </si>
  <si>
    <t>열쇠 충전</t>
    <phoneticPr fontId="3" type="noConversion"/>
  </si>
  <si>
    <t>고급 장비 1회 상자</t>
  </si>
  <si>
    <t>고급 장비 10+1회 상자</t>
  </si>
  <si>
    <t>고급 룬스톤 1회 상자</t>
  </si>
  <si>
    <t>고급 룬스톤 10+1회 상자</t>
  </si>
  <si>
    <t>뽑기 상자</t>
    <phoneticPr fontId="3" type="noConversion"/>
  </si>
  <si>
    <t>장비 등급별 가격</t>
    <phoneticPr fontId="3" type="noConversion"/>
  </si>
  <si>
    <t>룬스톤 등급별 가격</t>
    <phoneticPr fontId="3" type="noConversion"/>
  </si>
  <si>
    <t>승급 스톤 가격</t>
    <phoneticPr fontId="3" type="noConversion"/>
  </si>
  <si>
    <t>소환권 가격 산정</t>
    <phoneticPr fontId="3" type="noConversion"/>
  </si>
  <si>
    <t>종류</t>
    <phoneticPr fontId="3" type="noConversion"/>
  </si>
  <si>
    <t>개별 확률</t>
    <phoneticPr fontId="3" type="noConversion"/>
  </si>
  <si>
    <t>&gt; 승급 스톤 가격</t>
    <phoneticPr fontId="3" type="noConversion"/>
  </si>
  <si>
    <t>가격</t>
    <phoneticPr fontId="3" type="noConversion"/>
  </si>
  <si>
    <t>개당 가격</t>
    <phoneticPr fontId="3" type="noConversion"/>
  </si>
  <si>
    <t>기본지급</t>
    <phoneticPr fontId="3" type="noConversion"/>
  </si>
  <si>
    <t>보너스</t>
    <phoneticPr fontId="3" type="noConversion"/>
  </si>
  <si>
    <t>골드/다이아</t>
    <phoneticPr fontId="3" type="noConversion"/>
  </si>
  <si>
    <t>던전 1회 입장 기준 가격- 8Act &amp; 열쇠 6개 소모</t>
    <phoneticPr fontId="3" type="noConversion"/>
  </si>
  <si>
    <t>6개월 업적 잼 보상</t>
    <phoneticPr fontId="0" type="Hiragana"/>
  </si>
  <si>
    <t>2주 업적 잼 보상</t>
    <phoneticPr fontId="0" type="Hiragana"/>
  </si>
  <si>
    <t>열쇠 소모량</t>
    <phoneticPr fontId="3" type="noConversion"/>
  </si>
  <si>
    <t>무기 1종</t>
    <phoneticPr fontId="3" type="noConversion"/>
  </si>
  <si>
    <t>강화비용</t>
    <phoneticPr fontId="3" type="noConversion"/>
  </si>
  <si>
    <t>합성비용</t>
    <phoneticPr fontId="3" type="noConversion"/>
  </si>
  <si>
    <t>수량</t>
    <phoneticPr fontId="3" type="noConversion"/>
  </si>
  <si>
    <t>비용</t>
    <phoneticPr fontId="3" type="noConversion"/>
  </si>
  <si>
    <t>방어구 5종</t>
    <phoneticPr fontId="3" type="noConversion"/>
  </si>
  <si>
    <t>강화비용</t>
    <phoneticPr fontId="3" type="noConversion"/>
  </si>
  <si>
    <t>합성비용</t>
    <phoneticPr fontId="3" type="noConversion"/>
  </si>
  <si>
    <t>수량</t>
    <phoneticPr fontId="3" type="noConversion"/>
  </si>
  <si>
    <t>비용</t>
    <phoneticPr fontId="3" type="noConversion"/>
  </si>
  <si>
    <t>장신구 2종</t>
    <phoneticPr fontId="3" type="noConversion"/>
  </si>
  <si>
    <t>* 녹스 강화합성 비용 Sheet 참조</t>
    <phoneticPr fontId="3" type="noConversion"/>
  </si>
  <si>
    <t>평균
획득 정수량</t>
    <phoneticPr fontId="0" type="Hiragana"/>
  </si>
  <si>
    <t>풀강화
필요 정수량</t>
    <phoneticPr fontId="0" type="Hiragana"/>
  </si>
  <si>
    <t>필요 정수량</t>
    <phoneticPr fontId="0" type="Hiragana"/>
  </si>
  <si>
    <t>전설 등급 강화&amp;합성 골드량</t>
    <phoneticPr fontId="3" type="noConversion"/>
  </si>
  <si>
    <t>불멸 등급 무기 강화&amp;합성 골드량</t>
    <phoneticPr fontId="3" type="noConversion"/>
  </si>
  <si>
    <t>레이븐</t>
    <phoneticPr fontId="0" type="Hiragana"/>
  </si>
  <si>
    <t>콘</t>
    <phoneticPr fontId="0" type="Hiragana"/>
  </si>
  <si>
    <t>로스트킹덤</t>
    <phoneticPr fontId="0" type="Hiragana"/>
  </si>
  <si>
    <t>구분</t>
    <phoneticPr fontId="0" type="Hiragana"/>
  </si>
  <si>
    <t>던전별 3~6개 소모</t>
    <phoneticPr fontId="0" type="Hiragana"/>
  </si>
  <si>
    <t>7성 합성용
장비 수</t>
    <phoneticPr fontId="0" type="Hiragana"/>
  </si>
  <si>
    <t>10+1 X 10회
다이아 수량</t>
    <phoneticPr fontId="0" type="Hiragana"/>
  </si>
  <si>
    <t>&gt; 7성 풀강화 8종 장비 금액</t>
    <phoneticPr fontId="0" type="Hiragana"/>
  </si>
  <si>
    <t>&gt; 게임별 입장권 설정</t>
    <phoneticPr fontId="0" type="Hiragana"/>
  </si>
  <si>
    <t>&gt; 불멸 장비 획득 비용 비교 - 장비 뽑기 vs 열쇠 구입</t>
    <phoneticPr fontId="3" type="noConversion"/>
  </si>
  <si>
    <t>&gt; 획득한 8종의 녹스 장비는 4성으로 가정하고, 4성이 7성이 되기 위해 각 등급별로 풀강화 정수 획득 비용을 포함 함</t>
    <phoneticPr fontId="3" type="noConversion"/>
  </si>
  <si>
    <t>&gt; 6성 장비 완성 필요 다이아 수 &amp; 결제 금액</t>
    <phoneticPr fontId="3" type="noConversion"/>
  </si>
  <si>
    <t>&gt; 5성 장비 완성 필요 다이아 수 &amp; 결제 금액</t>
    <phoneticPr fontId="3" type="noConversion"/>
  </si>
  <si>
    <t>&gt; 4성 장비 완성 필요 다이아 수 &amp; 결제 금액</t>
    <phoneticPr fontId="3" type="noConversion"/>
  </si>
  <si>
    <t>&gt; 녹스 10+1 10회 기준 다이아 &amp; 결제 금액</t>
    <phoneticPr fontId="3" type="noConversion"/>
  </si>
  <si>
    <t>&gt; 7성 풀강화를 위한 10+1 10회 뽑기 횟수</t>
    <phoneticPr fontId="3" type="noConversion"/>
  </si>
  <si>
    <t>&gt; 녹스 10+1 2회 기준 다이아 &amp; 결제 금액</t>
    <phoneticPr fontId="3" type="noConversion"/>
  </si>
  <si>
    <t>&gt; 10+1 뽑기 시 메인 장비 풀강화 필요 정수량</t>
    <phoneticPr fontId="3" type="noConversion"/>
  </si>
  <si>
    <t>&gt; 뽑기를 통한 획득 정수량</t>
    <phoneticPr fontId="3" type="noConversion"/>
  </si>
  <si>
    <t>&gt; 열쇠 구매를 통한 획득 정수량</t>
    <phoneticPr fontId="3" type="noConversion"/>
  </si>
  <si>
    <t>&gt; 열쇠 판매 단가</t>
    <phoneticPr fontId="3" type="noConversion"/>
  </si>
  <si>
    <t>&gt; 요일던전</t>
    <phoneticPr fontId="0" type="Hiragana"/>
  </si>
  <si>
    <t>&gt; 출석</t>
    <phoneticPr fontId="0" type="Hiragana"/>
  </si>
  <si>
    <t>&gt; 액트별 평균 획득 골드량</t>
    <phoneticPr fontId="0" type="Hiragana"/>
  </si>
  <si>
    <t>&gt; 일반던전 - 실제 플레이 기반으로 반영됨. 던전 난이도 밸런스 설정에 따라 수시로 변경되고 있음</t>
    <phoneticPr fontId="0" type="Hiragana"/>
  </si>
  <si>
    <t>회차</t>
    <phoneticPr fontId="0" type="Hiragana"/>
  </si>
  <si>
    <t>&gt; 무기 단계별 필요 정수량</t>
    <phoneticPr fontId="0" type="Hiragana"/>
  </si>
  <si>
    <t>&gt; 장비 단계별 필요 정수량(장비는 4성부터 강화&amp;합성)</t>
    <phoneticPr fontId="0" type="Hiragana"/>
  </si>
  <si>
    <t>&gt; 등급별 풀강화 정수량</t>
    <phoneticPr fontId="0" type="Hiragana"/>
  </si>
  <si>
    <t>&gt; 1개월 플레이로 획득한 약 13만 정수량으로 강화&amp;합성으로 획득 가능한 장비 등급</t>
    <phoneticPr fontId="0" type="Hiragana"/>
  </si>
  <si>
    <t>&gt; 1개월 이후 필요 나머지 강화&amp;합성을 위한 필요 정수량(약 50만 정수 획득을 위해 약 3.6개월 소요 예상)</t>
    <phoneticPr fontId="0" type="Hiragana"/>
  </si>
  <si>
    <t>&gt; 액트별 장비 등급 확률</t>
    <phoneticPr fontId="0" type="Hiragana"/>
  </si>
  <si>
    <t>열쇠
소모량</t>
    <phoneticPr fontId="3" type="noConversion"/>
  </si>
  <si>
    <t>&gt; 불멸 등급 장비 획득 필요 골드량(1성부터 강화&amp;합성)</t>
    <phoneticPr fontId="3" type="noConversion"/>
  </si>
  <si>
    <t>&gt; 불멸 등급 장비 획득 필요 골드량(장비 3성부터 강화&amp;합성)</t>
    <phoneticPr fontId="3" type="noConversion"/>
  </si>
  <si>
    <t>&gt; 전설 등급 장비 획득 필요 골드량(장비 3성부터 강화&amp;합성)</t>
    <phoneticPr fontId="3" type="noConversion"/>
  </si>
  <si>
    <t>컨텐츠 예상 가격</t>
    <phoneticPr fontId="3" type="noConversion"/>
  </si>
  <si>
    <t>상품명</t>
    <phoneticPr fontId="3" type="noConversion"/>
  </si>
  <si>
    <t>골드</t>
    <phoneticPr fontId="3" type="noConversion"/>
  </si>
  <si>
    <t>아이템</t>
    <phoneticPr fontId="3" type="noConversion"/>
  </si>
  <si>
    <t>레벨업 패키지</t>
    <phoneticPr fontId="3" type="noConversion"/>
  </si>
  <si>
    <t>열쇠 x300 / 경험치 증가권 x100 / 즉시완료권 x100</t>
    <phoneticPr fontId="3" type="noConversion"/>
  </si>
  <si>
    <t>입장권 패키지</t>
    <phoneticPr fontId="3" type="noConversion"/>
  </si>
  <si>
    <t>강화 패키지</t>
    <phoneticPr fontId="3" type="noConversion"/>
  </si>
  <si>
    <t>승급 패키지</t>
    <phoneticPr fontId="3" type="noConversion"/>
  </si>
  <si>
    <t>조력자 패키지</t>
    <phoneticPr fontId="3" type="noConversion"/>
  </si>
  <si>
    <t>성장 패키지</t>
    <phoneticPr fontId="3" type="noConversion"/>
  </si>
  <si>
    <t>한정판 월정액</t>
    <phoneticPr fontId="3" type="noConversion"/>
  </si>
  <si>
    <t>희귀 세인트 방어구 세트</t>
    <phoneticPr fontId="3" type="noConversion"/>
  </si>
  <si>
    <t>성장 패키지</t>
  </si>
  <si>
    <t>한정판 월정액</t>
  </si>
  <si>
    <t>상점 패키지</t>
    <phoneticPr fontId="3" type="noConversion"/>
  </si>
  <si>
    <t>가격(\)</t>
  </si>
  <si>
    <t>가격(\)</t>
    <phoneticPr fontId="3" type="noConversion"/>
  </si>
  <si>
    <t>판매 가격(\)</t>
    <phoneticPr fontId="3" type="noConversion"/>
  </si>
  <si>
    <t>&gt; 소환권 등급별 확률</t>
    <phoneticPr fontId="3" type="noConversion"/>
  </si>
  <si>
    <t>&gt; 장비 등급별 풀강화 정수량 &amp; 분해량</t>
    <phoneticPr fontId="3" type="noConversion"/>
  </si>
  <si>
    <t>&gt; 재화별 가격표</t>
    <phoneticPr fontId="3" type="noConversion"/>
  </si>
  <si>
    <t>&gt; 등급별 장비 가격표</t>
    <phoneticPr fontId="3" type="noConversion"/>
  </si>
  <si>
    <t>&gt; 등급별 룬스톤 가격표</t>
    <phoneticPr fontId="3" type="noConversion"/>
  </si>
  <si>
    <t>다이아</t>
    <phoneticPr fontId="3" type="noConversion"/>
  </si>
  <si>
    <t>7성 장비</t>
    <phoneticPr fontId="3" type="noConversion"/>
  </si>
  <si>
    <t>7성 룬스톤</t>
    <phoneticPr fontId="3" type="noConversion"/>
  </si>
  <si>
    <t>골드</t>
    <phoneticPr fontId="3" type="noConversion"/>
  </si>
  <si>
    <t>6성 장비</t>
    <phoneticPr fontId="3" type="noConversion"/>
  </si>
  <si>
    <t>6성 룬스톤</t>
    <phoneticPr fontId="3" type="noConversion"/>
  </si>
  <si>
    <t>5성 장비</t>
  </si>
  <si>
    <t>5성 룬스톤</t>
  </si>
  <si>
    <t>4성 장비</t>
  </si>
  <si>
    <t>4성 룬스톤</t>
  </si>
  <si>
    <t>3성 장비</t>
  </si>
  <si>
    <t>3성 룬스톤</t>
  </si>
  <si>
    <t>&gt; 장비 아이템 획득 중심의 상품 구성과 보너스로 다이아를 지급하는 이벤트로 성격 규정</t>
    <phoneticPr fontId="3" type="noConversion"/>
  </si>
  <si>
    <t>&gt; 결제 상점의 110,000원 결제 상품에 영웅(5성) 무기 소환권이나 전설(6성) 장비 소환권을 지급</t>
    <phoneticPr fontId="3" type="noConversion"/>
  </si>
  <si>
    <t>1. 출시시념 패키지 1</t>
    <phoneticPr fontId="3" type="noConversion"/>
  </si>
  <si>
    <t>판매 가격</t>
    <phoneticPr fontId="3" type="noConversion"/>
  </si>
  <si>
    <t>개선 전 상품 구성</t>
    <phoneticPr fontId="3" type="noConversion"/>
  </si>
  <si>
    <t>지급량</t>
    <phoneticPr fontId="3" type="noConversion"/>
  </si>
  <si>
    <t>캐시 가격</t>
    <phoneticPr fontId="3" type="noConversion"/>
  </si>
  <si>
    <t>할인율</t>
    <phoneticPr fontId="3" type="noConversion"/>
  </si>
  <si>
    <t>개선 후 상품 구성</t>
    <phoneticPr fontId="3" type="noConversion"/>
  </si>
  <si>
    <t>다이아</t>
    <phoneticPr fontId="3" type="noConversion"/>
  </si>
  <si>
    <t>골드</t>
    <phoneticPr fontId="3" type="noConversion"/>
  </si>
  <si>
    <t>전설 벙어구 소환권</t>
    <phoneticPr fontId="3" type="noConversion"/>
  </si>
  <si>
    <t>영웅 무기 소환권</t>
    <phoneticPr fontId="3" type="noConversion"/>
  </si>
  <si>
    <t>영웅 방어구 소환권</t>
    <phoneticPr fontId="3" type="noConversion"/>
  </si>
  <si>
    <t>2. 출시시념 패키지 2</t>
    <phoneticPr fontId="3" type="noConversion"/>
  </si>
  <si>
    <t>판매 가격</t>
    <phoneticPr fontId="3" type="noConversion"/>
  </si>
  <si>
    <t>개선 전 상품 구성</t>
    <phoneticPr fontId="3" type="noConversion"/>
  </si>
  <si>
    <t>할인율</t>
    <phoneticPr fontId="3" type="noConversion"/>
  </si>
  <si>
    <t>개선 후 상품 구성</t>
    <phoneticPr fontId="3" type="noConversion"/>
  </si>
  <si>
    <t>전설 방어구 소환권</t>
    <phoneticPr fontId="3" type="noConversion"/>
  </si>
  <si>
    <t>전설 방어구 소환권</t>
    <phoneticPr fontId="3" type="noConversion"/>
  </si>
  <si>
    <t>3. 출시시념 패키지 3</t>
    <phoneticPr fontId="3" type="noConversion"/>
  </si>
  <si>
    <t>전설 무기 소환권</t>
    <phoneticPr fontId="3" type="noConversion"/>
  </si>
  <si>
    <t>&gt; 재화별 가격표</t>
    <phoneticPr fontId="3" type="noConversion"/>
  </si>
  <si>
    <t>&gt; 등급별 장비 가격표</t>
    <phoneticPr fontId="3" type="noConversion"/>
  </si>
  <si>
    <t>&gt; 등급별 룬스톤 가격표</t>
    <phoneticPr fontId="3" type="noConversion"/>
  </si>
  <si>
    <t>&gt; 현재 상품으로 구성된 다이아와 무기 또는 방어구 등급의 값어치가 판매 가격에 비해 월등히 높음</t>
    <phoneticPr fontId="3" type="noConversion"/>
  </si>
  <si>
    <t>등급</t>
    <phoneticPr fontId="3" type="noConversion"/>
  </si>
  <si>
    <t>- 상품에서 지급되는 10,000 다이아는 결제 상점에서 캐시 \110,000에 판매하는 상품임</t>
    <phoneticPr fontId="3" type="noConversion"/>
  </si>
  <si>
    <t>다이아</t>
    <phoneticPr fontId="3" type="noConversion"/>
  </si>
  <si>
    <t>7성 장비</t>
    <phoneticPr fontId="3" type="noConversion"/>
  </si>
  <si>
    <t>- 상품에서 지급되는 전설(6성) 소환권 4종은 뽑기 상점에서 캐시 \454,856에 상당한 상품임</t>
    <phoneticPr fontId="3" type="noConversion"/>
  </si>
  <si>
    <t>골드</t>
    <phoneticPr fontId="3" type="noConversion"/>
  </si>
  <si>
    <t>6성 장비</t>
    <phoneticPr fontId="3" type="noConversion"/>
  </si>
  <si>
    <t>- 다이아 가격과 전설(6성) 소환권 캐시 가격은 \564,856임</t>
    <phoneticPr fontId="3" type="noConversion"/>
  </si>
  <si>
    <t>유일~전설 장비</t>
    <phoneticPr fontId="3" type="noConversion"/>
  </si>
  <si>
    <t>&gt; 전설 무기 소환권은 최종 등급 바로 아래 단계로 판매 등급이 초기 서비스 상품으로는 높음</t>
    <phoneticPr fontId="3" type="noConversion"/>
  </si>
  <si>
    <t>영웅~불멸 장비</t>
    <phoneticPr fontId="3" type="noConversion"/>
  </si>
  <si>
    <t>영웅~불멸 룬스톤</t>
    <phoneticPr fontId="3" type="noConversion"/>
  </si>
  <si>
    <t>전설~불멸 장비</t>
    <phoneticPr fontId="3" type="noConversion"/>
  </si>
  <si>
    <t>&gt; 다이아 2배 획득 중심의 상품 구성과 보너스로 장비 아이템을 지급하는 이벤트로 성격 규정</t>
    <phoneticPr fontId="3" type="noConversion"/>
  </si>
  <si>
    <t>&gt; 1단계 결제에 무기 소환권을 지급하여 결제 유입을 유도</t>
    <phoneticPr fontId="3" type="noConversion"/>
  </si>
  <si>
    <t>판매 가격</t>
    <phoneticPr fontId="3" type="noConversion"/>
  </si>
  <si>
    <t>개선 전 상품 구성</t>
    <phoneticPr fontId="3" type="noConversion"/>
  </si>
  <si>
    <t>지급량</t>
    <phoneticPr fontId="3" type="noConversion"/>
  </si>
  <si>
    <t>캐시 가격</t>
    <phoneticPr fontId="3" type="noConversion"/>
  </si>
  <si>
    <t>할인율</t>
    <phoneticPr fontId="3" type="noConversion"/>
  </si>
  <si>
    <t>개선 후 상품 구성</t>
    <phoneticPr fontId="3" type="noConversion"/>
  </si>
  <si>
    <t>다이아</t>
    <phoneticPr fontId="3" type="noConversion"/>
  </si>
  <si>
    <t>다이아 : 1,000</t>
    <phoneticPr fontId="3" type="noConversion"/>
  </si>
  <si>
    <t>골드</t>
    <phoneticPr fontId="3" type="noConversion"/>
  </si>
  <si>
    <t>골드 : 100,000</t>
    <phoneticPr fontId="3" type="noConversion"/>
  </si>
  <si>
    <t>유일~전설 방어구 소환권</t>
    <phoneticPr fontId="3" type="noConversion"/>
  </si>
  <si>
    <t>유일~전설 무기 소환권</t>
    <phoneticPr fontId="3" type="noConversion"/>
  </si>
  <si>
    <t>판매 가격</t>
    <phoneticPr fontId="3" type="noConversion"/>
  </si>
  <si>
    <t>개선 전 상품 구성</t>
    <phoneticPr fontId="3" type="noConversion"/>
  </si>
  <si>
    <t>지급량</t>
    <phoneticPr fontId="3" type="noConversion"/>
  </si>
  <si>
    <t>캐시 가격</t>
    <phoneticPr fontId="3" type="noConversion"/>
  </si>
  <si>
    <t>할인율</t>
    <phoneticPr fontId="3" type="noConversion"/>
  </si>
  <si>
    <t>개선 후 상품 구성</t>
    <phoneticPr fontId="3" type="noConversion"/>
  </si>
  <si>
    <t>다이아</t>
    <phoneticPr fontId="3" type="noConversion"/>
  </si>
  <si>
    <t>영웅~불멸 방어구 소환권</t>
    <phoneticPr fontId="3" type="noConversion"/>
  </si>
  <si>
    <t>영웅~불멸 무기 소환권</t>
    <phoneticPr fontId="3" type="noConversion"/>
  </si>
  <si>
    <t>영웅~불멸 장신구 소환권</t>
    <phoneticPr fontId="3" type="noConversion"/>
  </si>
  <si>
    <t>전설~불멸 방어구 소환권 x1</t>
    <phoneticPr fontId="3" type="noConversion"/>
  </si>
  <si>
    <t>영웅~불멸 룬스톤 소환권</t>
    <phoneticPr fontId="3" type="noConversion"/>
  </si>
  <si>
    <t>전설~불멸 무기 소환권</t>
    <phoneticPr fontId="3" type="noConversion"/>
  </si>
  <si>
    <t>전설~불멸 방어구 소환권</t>
    <phoneticPr fontId="3" type="noConversion"/>
  </si>
  <si>
    <t>1. 프리미엄 패키지 1</t>
    <phoneticPr fontId="3" type="noConversion"/>
  </si>
  <si>
    <t>&gt; 현재 상품구성은 다이아 획득 목적이나 장비 획득 목적 등 프리미엄 패키지와 차별화가 안됨</t>
  </si>
  <si>
    <t>2. 프리미엄 패키지 2</t>
  </si>
  <si>
    <t>3. 프리미엄 패키지 3</t>
  </si>
  <si>
    <t>4. 프리미엄 패키지 4</t>
  </si>
  <si>
    <t>5. 프리미엄 패키지 5</t>
  </si>
  <si>
    <t>&lt;&lt; 프리미엄 패키지 개선 &gt;&gt;</t>
    <phoneticPr fontId="3" type="noConversion"/>
  </si>
  <si>
    <t>&lt;&lt; 출시기념 패키지 개선 &gt;&gt;</t>
    <phoneticPr fontId="3" type="noConversion"/>
  </si>
  <si>
    <t>설정 가격(\)</t>
    <phoneticPr fontId="3" type="noConversion"/>
  </si>
  <si>
    <t>컨텐츠 가격(\)</t>
    <phoneticPr fontId="3" type="noConversion"/>
  </si>
  <si>
    <t>&lt;&lt; 상점 패키지 개선 &gt;&gt;</t>
    <phoneticPr fontId="3" type="noConversion"/>
  </si>
  <si>
    <t>개선 가격(\)</t>
    <phoneticPr fontId="3" type="noConversion"/>
  </si>
  <si>
    <t>기존 가격(\)</t>
    <phoneticPr fontId="3" type="noConversion"/>
  </si>
  <si>
    <t>열쇠</t>
    <phoneticPr fontId="3" type="noConversion"/>
  </si>
  <si>
    <t>경험치 증가권</t>
    <phoneticPr fontId="3" type="noConversion"/>
  </si>
  <si>
    <t>즉시완료권</t>
    <phoneticPr fontId="3" type="noConversion"/>
  </si>
  <si>
    <t>균열석</t>
    <phoneticPr fontId="3" type="noConversion"/>
  </si>
  <si>
    <t>강화용 정수</t>
    <phoneticPr fontId="3" type="noConversion"/>
  </si>
  <si>
    <t>무기 승급 스톤</t>
    <phoneticPr fontId="3" type="noConversion"/>
  </si>
  <si>
    <t>방어구 승급 스톤</t>
    <phoneticPr fontId="3" type="noConversion"/>
  </si>
  <si>
    <t>장신구 승급 스톤</t>
    <phoneticPr fontId="3" type="noConversion"/>
  </si>
  <si>
    <t>고급~희귀 랜덤 조력자조각</t>
  </si>
  <si>
    <t>조력자 초대형 물약</t>
  </si>
  <si>
    <t>수량</t>
    <phoneticPr fontId="3" type="noConversion"/>
  </si>
  <si>
    <t>* 균열던전 열쇠 소모 5개 / 1회 플레이 시 2.5개 균열석 획득</t>
    <phoneticPr fontId="3" type="noConversion"/>
  </si>
  <si>
    <t>* 예상가격(플레이 시간을 줄여주는 효과로 가격 산정 불가)</t>
    <phoneticPr fontId="3" type="noConversion"/>
  </si>
  <si>
    <t>* 열쇠 1개 가격 : \55</t>
    <phoneticPr fontId="3" type="noConversion"/>
  </si>
  <si>
    <t>* 고급 장비 10+1 뽑기 시 획득 장비 분해 기준</t>
    <phoneticPr fontId="3" type="noConversion"/>
  </si>
  <si>
    <t>* 무기 / 방어구 / 장신구 구분없이 공통으로 산정</t>
    <phoneticPr fontId="3" type="noConversion"/>
  </si>
  <si>
    <t>* 정예던전 1회 플레이 시 조각 획득 확률 적용</t>
    <phoneticPr fontId="3" type="noConversion"/>
  </si>
  <si>
    <t>* 정예던전 1회 플레이 시 평균 물약 획득 경험치량 150Exp 적용</t>
    <phoneticPr fontId="3" type="noConversion"/>
  </si>
  <si>
    <t>골드</t>
    <phoneticPr fontId="3" type="noConversion"/>
  </si>
  <si>
    <t>할인율(%)</t>
    <phoneticPr fontId="3" type="noConversion"/>
  </si>
  <si>
    <t>예상 가격(\)</t>
    <phoneticPr fontId="3" type="noConversion"/>
  </si>
  <si>
    <t>다이아</t>
    <phoneticPr fontId="3" type="noConversion"/>
  </si>
  <si>
    <t>개선 할인율(%)</t>
    <phoneticPr fontId="3" type="noConversion"/>
  </si>
  <si>
    <t>기존</t>
    <phoneticPr fontId="3" type="noConversion"/>
  </si>
  <si>
    <t>개선</t>
    <phoneticPr fontId="3" type="noConversion"/>
  </si>
  <si>
    <t>열쇠 x200 / 균열석 x100</t>
    <phoneticPr fontId="3" type="noConversion"/>
  </si>
  <si>
    <t>강화용 정수 x5,000</t>
    <phoneticPr fontId="3" type="noConversion"/>
  </si>
  <si>
    <t>무기 / 방어구 / 장신구 승급스톤 x50</t>
    <phoneticPr fontId="3" type="noConversion"/>
  </si>
  <si>
    <t>고급~희귀 랜덤 조력자조각 x100 / 조력자 초대형 물약 x50</t>
    <phoneticPr fontId="3" type="noConversion"/>
  </si>
  <si>
    <t>기존 할인율(%)</t>
    <phoneticPr fontId="3" type="noConversion"/>
  </si>
  <si>
    <t>1. 문제점</t>
    <phoneticPr fontId="3" type="noConversion"/>
  </si>
  <si>
    <t>1.1 현재 상품으로 구성된 다이아와 무기 또는 방어구 등급의 값어치가 판매 가격에 비해 월등히 높음</t>
    <phoneticPr fontId="3" type="noConversion"/>
  </si>
  <si>
    <t>1.2 전설 무기 소환권은 최종 등급 바로 아래 단계로 판매 등급이 초기 서비스 상품으로는 높음</t>
    <phoneticPr fontId="3" type="noConversion"/>
  </si>
  <si>
    <t>&gt; 상품에서 지급되는 10,000 다이아는 결제 상점에서 캐시 \110,000에 판매하는 상품임</t>
    <phoneticPr fontId="3" type="noConversion"/>
  </si>
  <si>
    <t>&gt; 상품에서 지급되는 전설(6성) 소환권 4종은 뽑기 상점에서 캐시 \454,856에 상당한 상품임</t>
    <phoneticPr fontId="3" type="noConversion"/>
  </si>
  <si>
    <t>&gt; 다이아 가격과 전설(6성) 소환권 캐시 가격은 \564,856임</t>
    <phoneticPr fontId="3" type="noConversion"/>
  </si>
  <si>
    <t>2. 개선 방향</t>
    <phoneticPr fontId="3" type="noConversion"/>
  </si>
  <si>
    <t>&gt; 패키지 가격 설정에 대한 근거가 부족한 상태에서 책정된 가격인</t>
    <phoneticPr fontId="3" type="noConversion"/>
  </si>
  <si>
    <t>&gt; 경험치 100% 증가권은 던전 1회를 열쇠 소모없이 플레이한 효과를 가짐(단, 아이템 보상은 없기 때문에 해당 비용만큼 차감)</t>
    <phoneticPr fontId="3" type="noConversion"/>
  </si>
  <si>
    <t>* 액트 8기준 열쇠 6개 소모 X 100회 / 아이템 보상 비용 차감</t>
    <phoneticPr fontId="3" type="noConversion"/>
  </si>
  <si>
    <t>&gt; 열쇠x300 가격 만으로도 판매 가격을 상회함</t>
    <phoneticPr fontId="3" type="noConversion"/>
  </si>
  <si>
    <t>&gt; 경험치 100% 증가권만으로 판매 가격의 3배임</t>
    <phoneticPr fontId="3" type="noConversion"/>
  </si>
  <si>
    <t>&gt; 빠른 레벨업에 있어 즉시완료권이 가진 값어치가 높음</t>
    <phoneticPr fontId="3" type="noConversion"/>
  </si>
  <si>
    <t>&gt; 약 45% 할인율인 \33,000원 가격이 적절해 보임</t>
    <phoneticPr fontId="3" type="noConversion"/>
  </si>
  <si>
    <t>&gt; 열쇠 가격과 균열석 가격의 합이 판매 가격의 2배로 적절함</t>
    <phoneticPr fontId="3" type="noConversion"/>
  </si>
  <si>
    <t>&gt; 강화용 정수가 분해과정을 거치기 때문에 표면적인 가격은 낮아보일지 모르지만 정수 5000개를 획득하기 위해선 3,000 다이아가 소모되는 고급 10+1 뽑기를 약 3.6회 해야하는 가격임</t>
    <phoneticPr fontId="3" type="noConversion"/>
  </si>
  <si>
    <t>&gt; 약 57% 할인율인 \33,000원 가격이 적절해 보임</t>
    <phoneticPr fontId="3" type="noConversion"/>
  </si>
  <si>
    <t>&gt; 장비 세트 완성을 위해 반드시 필요한 승급 스톤 가격 대비 판매 가격이 현저히 낮음</t>
    <phoneticPr fontId="3" type="noConversion"/>
  </si>
  <si>
    <t>&gt; 상품 구성 중 원하는 종류 외 묶음으로 판매되고 있기 때문에 할인율은 다른 상품에 비해 높게 책정</t>
    <phoneticPr fontId="3" type="noConversion"/>
  </si>
  <si>
    <t>&gt; 약 76% 할인율인 \55,000원 가격이 적절해 보임</t>
    <phoneticPr fontId="3" type="noConversion"/>
  </si>
  <si>
    <t>&gt; 조력자 조각은 평균 열쇠 9개가 소모되는 정예던전을 3회 플레이 시 1개 습득할 수 있음</t>
    <phoneticPr fontId="3" type="noConversion"/>
  </si>
  <si>
    <t>&gt; 조력자 조각과 조력자 물약 가격 대비 판매 가격이 현저히 낮음</t>
    <phoneticPr fontId="3" type="noConversion"/>
  </si>
  <si>
    <t>&gt; 단, 게임 내 조력자 효율을 볼 때 할인율을 최대로 하여 판매하는 것이 적절해 보임</t>
    <phoneticPr fontId="3" type="noConversion"/>
  </si>
  <si>
    <t>&gt; 약 82% 할인율인 \55,000원 가격이 적절해 보임</t>
    <phoneticPr fontId="3" type="noConversion"/>
  </si>
  <si>
    <t>&gt; 서비스가 진행되면서 더 좋은 상품을 추가 가격 할인하여 판매 하는 점을 고려해야 서비스 초기부터 할인율을 낮게 잡는 것이 바람직해 보임</t>
    <phoneticPr fontId="3" type="noConversion"/>
  </si>
  <si>
    <t>2. 개선방향</t>
    <phoneticPr fontId="3" type="noConversion"/>
  </si>
  <si>
    <t>2.1. 레벨업 패키지</t>
    <phoneticPr fontId="3" type="noConversion"/>
  </si>
  <si>
    <t>2.2. 입장권 패키지</t>
    <phoneticPr fontId="3" type="noConversion"/>
  </si>
  <si>
    <t>2.3 강화 패키지</t>
    <phoneticPr fontId="3" type="noConversion"/>
  </si>
  <si>
    <t>2.4 승급 패키지</t>
    <phoneticPr fontId="3" type="noConversion"/>
  </si>
  <si>
    <t>2.5 조력자 패키지</t>
    <phoneticPr fontId="3" type="noConversion"/>
  </si>
  <si>
    <t>2.6 성장 패키지</t>
    <phoneticPr fontId="3" type="noConversion"/>
  </si>
  <si>
    <t>&gt; 지급되는 다이아 수량은 유지하고 판매 가격을 2배로 책정하는 것이 적절해 보임</t>
    <phoneticPr fontId="3" type="noConversion"/>
  </si>
  <si>
    <t>2.7 한정판 월정책 패키지</t>
    <phoneticPr fontId="3" type="noConversion"/>
  </si>
  <si>
    <t>&gt; 할인율이 가장 높지만 30일 게임 접속을 유도하는 측면에선 적절해 보임</t>
    <phoneticPr fontId="3" type="noConversion"/>
  </si>
  <si>
    <t>&gt; 희귀 세인트 방어구가 큰 매력은 없지만 지급되는 다이아량이 많아 구매력은 있음</t>
    <phoneticPr fontId="3" type="noConversion"/>
  </si>
  <si>
    <t>&gt; 7성 룬스톤 완성 결제 금액</t>
  </si>
  <si>
    <t>&gt; 6성 룬스톤 완성 결제 금액</t>
  </si>
  <si>
    <t>&gt; 5성 룬스톤 완성 결제 금액</t>
  </si>
  <si>
    <t>&gt; 4성 룬스톤 완성 결제 금액</t>
  </si>
  <si>
    <t>* 고급 룬스톤 10+1 상자 기준 비용임</t>
    <phoneticPr fontId="3" type="noConversion"/>
  </si>
  <si>
    <t>* 수시 결제 상품으로 열쇠 구입 &amp; 입장권 패키지 &amp; 레벨업 패키지 각 1회 구입 비용임</t>
    <phoneticPr fontId="3" type="noConversion"/>
  </si>
  <si>
    <t>* 단, 유저 리텐션과 1일 평균 플레이 시간이 떨어질 경우 무료 열쇠 등을 지급해야 함</t>
    <phoneticPr fontId="3" type="noConversion"/>
  </si>
  <si>
    <t>* 무과금 유저들도 꾸준히 플레이하여 도달할 수 있는 수준으로 설정하는 것이 바람직함</t>
    <phoneticPr fontId="3" type="noConversion"/>
  </si>
  <si>
    <t>* 유저 평균 녹스 장비 획득이 높아질 경우 불멸 등급 녹스 장비 소환권으로 대체하여 판매</t>
    <phoneticPr fontId="3" type="noConversion"/>
  </si>
  <si>
    <t>* 세트에 필요한 방어구 2종 / 장신구 1종 세트를 위한 비용임</t>
    <phoneticPr fontId="3" type="noConversion"/>
  </si>
  <si>
    <t>* 초기 유일~영웅 등급의 녹스 장비 소환권만 판매하여 승급 스톤 매출이 연계되도록 함</t>
    <phoneticPr fontId="3" type="noConversion"/>
  </si>
  <si>
    <t>* 초기 영웅~전설 등급의 장비 위시 선택권만 판매하여 승급 스톤 매출이 연계되도록 함</t>
  </si>
  <si>
    <t>* 유저 평균 세트 장비 획득이 높아질 경우 불멸 등급 장비 위시 선택권으로 대체하여 판매</t>
  </si>
  <si>
    <t>* 녹스 장비 위시 선택권 상품은 소환권과 함께 판매하지 않고, 소환권 매출이 떨어지면 업데이트 하여 매출을 극대화시켜야 함</t>
  </si>
  <si>
    <t>* 초기 유일~영웅 등급의 녹스 장비 위시 선택권만 판매하여 승급 스톤 매출이 연계되도록 함</t>
  </si>
  <si>
    <t>* 유저 평균 녹스 장비 세트 초월 승급이 높아질 경우 불멸 등급 녹스 장비 위시 선택권으로 대체하여 판매</t>
  </si>
  <si>
    <t>* 고급 장비 10+1 보너스로 영웅 등급 획득 가격</t>
    <phoneticPr fontId="3" type="noConversion"/>
  </si>
  <si>
    <t>* 캐릭터 레벨업 관련 상품(열쇠 관련)의 판매 가격이 낮아 해당 상품 구입쪽으로 치우칠 경우 던전 클리어 보상이 뽑기 상점, 패키지 상점 매출을 상쇄시킴</t>
    <phoneticPr fontId="3" type="noConversion"/>
  </si>
  <si>
    <t>* 서비스 초기 무과금 유저를 고려하더라도 과도한 열쇠 무료 지급 및 가격 할인, 수량 증가 판매 등은 지양해야 함</t>
    <phoneticPr fontId="3" type="noConversion"/>
  </si>
  <si>
    <t>* 던전 클리어 외 업적, 퀘스트 보상 등 무료 다이아나 다이아 결제를 통한 장비 뽑기가 가장 일반적인 획득 방법</t>
    <phoneticPr fontId="3" type="noConversion"/>
  </si>
  <si>
    <t>* 유일~영웅 등급의 녹스 장비 소환권 패키지 상품이 결제 효율이 높음</t>
    <phoneticPr fontId="3" type="noConversion"/>
  </si>
  <si>
    <t>* 녹스 장비 세트 완성을 위한 유일~영웅 등급의 녹스 장비 위시 선택권 패키지 상품이 결제 효율이 높음</t>
    <phoneticPr fontId="3" type="noConversion"/>
  </si>
  <si>
    <t>* 유저 평균 녹스 장비 세트 완성이 높아질 경우 불멸 등급 녹스 장비 위시 선택권으로 대체하여 판매</t>
    <phoneticPr fontId="3" type="noConversion"/>
  </si>
  <si>
    <t>* 장비 세트 완성을 위해서는 장비 위시 선택권 패키지 상품이 결제 효율이 높음</t>
    <phoneticPr fontId="3" type="noConversion"/>
  </si>
  <si>
    <t>* 녹스 장비 세트 중 초월 승급을 위한 유일~영웅 등급의 녹스 장비 위시 선택권 패키지 상품이 결제 효율이 높음</t>
    <phoneticPr fontId="3" type="noConversion"/>
  </si>
  <si>
    <t>* 유일~영웅 등급의 룬스톤 장착을 위한 선택권 패키지 상품이 결제 효율이 높음</t>
    <phoneticPr fontId="3" type="noConversion"/>
  </si>
  <si>
    <t>* 유저 평균 불멸 룬스톤 장착 비중이 높아질 경우 불멸 등급 소환권으로 대체하여 판매</t>
    <phoneticPr fontId="3" type="noConversion"/>
  </si>
  <si>
    <t>* 선택권 먼저 판매 후 유저가 필요로 하는 종류를 선택하여 구입할 수 있도록 위시 선택권으로 대체하여 판매</t>
    <phoneticPr fontId="3" type="noConversion"/>
  </si>
  <si>
    <t>10만 - 1일 121+16회
26만 - 1일 121+40회
79만 - 1일 121+120회</t>
    <phoneticPr fontId="3" type="noConversion"/>
  </si>
  <si>
    <t>30일</t>
    <phoneticPr fontId="3" type="noConversion"/>
  </si>
  <si>
    <t>21일</t>
    <phoneticPr fontId="3" type="noConversion"/>
  </si>
  <si>
    <t>10만 - 1일 121+22회
26만 - 1일 121+58회
79만 - 1일 121+172회</t>
    <phoneticPr fontId="3" type="noConversion"/>
  </si>
  <si>
    <t>14일</t>
    <phoneticPr fontId="3" type="noConversion"/>
  </si>
  <si>
    <t>10만 - 1일 121+33회
26만 - 1일 121+86회
79만 - 1일 121+258회</t>
    <phoneticPr fontId="3" type="noConversion"/>
  </si>
  <si>
    <t>7일</t>
    <phoneticPr fontId="3" type="noConversion"/>
  </si>
  <si>
    <t>10만 - 1일 121+65회
26만 - 1일 121+172회
79만 - 1일 121+515회</t>
    <phoneticPr fontId="3" type="noConversion"/>
  </si>
  <si>
    <t>열쇠 구매 플레이 시
자동 충전 열쇠 차감</t>
    <phoneticPr fontId="3" type="noConversion"/>
  </si>
  <si>
    <t>자동 충전 열쇠
차감 후 반복 정수</t>
    <phoneticPr fontId="3" type="noConversion"/>
  </si>
  <si>
    <t>&gt; 던전 일일 최대 충전 진행시 획득 정수량(액트8 121회 기준)</t>
    <phoneticPr fontId="3" type="noConversion"/>
  </si>
  <si>
    <t>1일 최대 
플레이</t>
    <phoneticPr fontId="14" type="Hiragana"/>
  </si>
  <si>
    <t>누적 플레이
횟수</t>
    <phoneticPr fontId="14" type="Hiragana"/>
  </si>
  <si>
    <t>누적 플레이
일수</t>
    <phoneticPr fontId="14" type="Hiragana"/>
  </si>
  <si>
    <t>신버전
구간 경험치</t>
    <phoneticPr fontId="33" type="noConversion"/>
  </si>
  <si>
    <t>열쇠 소모량</t>
    <phoneticPr fontId="33" type="noConversion"/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</si>
  <si>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</si>
  <si>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</si>
  <si>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</si>
  <si>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</si>
  <si>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</si>
  <si>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</si>
  <si>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</si>
  <si>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</si>
  <si>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</si>
  <si>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1일 최대 
플레이</t>
    <phoneticPr fontId="14" type="Hiragana"/>
  </si>
  <si>
    <t>1일 균열 최대
플레이 횟수</t>
    <phoneticPr fontId="14" type="Hiragana"/>
  </si>
  <si>
    <t>1일 초월 평균
플레이 횟수</t>
    <phoneticPr fontId="14" type="Hiragana"/>
  </si>
  <si>
    <t>Lv.50 달성 일수</t>
    <phoneticPr fontId="14" type="Hiragana"/>
  </si>
  <si>
    <t>Lv.100 달성 일수</t>
    <phoneticPr fontId="14" type="Hiragana"/>
  </si>
  <si>
    <t>Lv.700 달성 일수</t>
    <phoneticPr fontId="14" type="Hiragana"/>
  </si>
  <si>
    <t>Lv.1000 달성 일수</t>
    <phoneticPr fontId="14" type="Hiragana"/>
  </si>
  <si>
    <t>Lv.1500 달성 일수</t>
    <phoneticPr fontId="14" type="Hiragana"/>
  </si>
  <si>
    <t>Lv.2000 달성 일수</t>
    <phoneticPr fontId="14" type="Hiragana"/>
  </si>
  <si>
    <t>수호자
레벨</t>
    <phoneticPr fontId="33" type="noConversion"/>
  </si>
  <si>
    <t>구간 경험치</t>
    <phoneticPr fontId="33" type="noConversion"/>
  </si>
  <si>
    <t>균열+초월
플레이 횟수</t>
    <phoneticPr fontId="14" type="Hiragana"/>
  </si>
  <si>
    <t>누적 균열+초월
플레이 횟수</t>
    <phoneticPr fontId="14" type="Hiragana"/>
  </si>
  <si>
    <t>누적 균열+초월
플레이 일수</t>
    <phoneticPr fontId="14" type="Hiragana"/>
  </si>
  <si>
    <t>균열 플레이
난이도</t>
    <phoneticPr fontId="14" type="Hiragana"/>
  </si>
  <si>
    <t>초월 플레이
난이도</t>
    <phoneticPr fontId="14" type="Hiragana"/>
  </si>
  <si>
    <t>균열던전</t>
    <phoneticPr fontId="14" type="Hiragana"/>
  </si>
  <si>
    <t>초월던전</t>
    <phoneticPr fontId="14" type="Hiragana"/>
  </si>
  <si>
    <t>난이도</t>
    <phoneticPr fontId="14" type="Hiragana"/>
  </si>
  <si>
    <t>입장 웨이브</t>
    <phoneticPr fontId="33" type="noConversion"/>
  </si>
  <si>
    <t>경험치</t>
    <phoneticPr fontId="14" type="Hiragana"/>
  </si>
  <si>
    <t>수호자경험치</t>
    <phoneticPr fontId="14" type="Hiragana"/>
  </si>
  <si>
    <t>2. 앱플레이 등 이용 24시간 연속전투</t>
    <phoneticPr fontId="33" type="noConversion"/>
  </si>
  <si>
    <t>1-1</t>
  </si>
  <si>
    <t>2-6</t>
    <phoneticPr fontId="33" type="noConversion"/>
  </si>
  <si>
    <t>신버전 경험치</t>
    <phoneticPr fontId="33" type="noConversion"/>
  </si>
  <si>
    <t>3-6</t>
    <phoneticPr fontId="33" type="noConversion"/>
  </si>
  <si>
    <t>4-6</t>
    <phoneticPr fontId="33" type="noConversion"/>
  </si>
  <si>
    <t>7-6</t>
    <phoneticPr fontId="33" type="noConversion"/>
  </si>
  <si>
    <t>8-6</t>
    <phoneticPr fontId="33" type="noConversion"/>
  </si>
  <si>
    <t>&gt; 균열던전 도전 시 3웨이브 클리어로 약 3개의 균열석을 획득하여 1일 30개 획득 기준</t>
    <phoneticPr fontId="3" type="noConversion"/>
  </si>
  <si>
    <t>&gt; 균열던전 1일 10회 기본 입장 횟수 플레이를 기준</t>
    <phoneticPr fontId="3" type="noConversion"/>
  </si>
  <si>
    <t>&gt; 30개 균열석으로 초월던전 30회 플레이를 기준</t>
    <phoneticPr fontId="3" type="noConversion"/>
  </si>
  <si>
    <t>&lt;&lt; 수호자 Lv.2000 레벨업 &gt;&gt;</t>
    <phoneticPr fontId="3" type="noConversion"/>
  </si>
  <si>
    <t>2 액트 초반</t>
    <phoneticPr fontId="33" type="noConversion"/>
  </si>
  <si>
    <t>2 액트 후반</t>
    <phoneticPr fontId="33" type="noConversion"/>
  </si>
  <si>
    <t>3 액트 초반</t>
  </si>
  <si>
    <t>3 액트 후반</t>
  </si>
  <si>
    <t>3 액트 반복</t>
  </si>
  <si>
    <t>4 액트 초반</t>
  </si>
  <si>
    <t>4 액트 후반</t>
  </si>
  <si>
    <t>4 액트 반복</t>
  </si>
  <si>
    <t>5 액트 초반</t>
  </si>
  <si>
    <t>5 액트 후반</t>
  </si>
  <si>
    <t>5 액트 반복</t>
  </si>
  <si>
    <t>6 액트 초반</t>
  </si>
  <si>
    <t>6 액트 후반</t>
  </si>
  <si>
    <t>6 액트 반복</t>
  </si>
  <si>
    <t>7 액트 초반</t>
  </si>
  <si>
    <t>7 액트 후반</t>
  </si>
  <si>
    <t>7 액트 반복</t>
  </si>
  <si>
    <t>8 액트 초반</t>
  </si>
  <si>
    <t>8 액트 후반</t>
  </si>
  <si>
    <t>8 액트 반복</t>
  </si>
  <si>
    <t>2 액트 초반</t>
  </si>
  <si>
    <t>2 액트 후반</t>
  </si>
  <si>
    <t>&lt;&lt; 유저 플레이 패턴별 레벨 달성 &gt;&gt;</t>
    <phoneticPr fontId="33" type="noConversion"/>
  </si>
  <si>
    <t>1. 일반적인 플레이</t>
    <phoneticPr fontId="33" type="noConversion"/>
  </si>
  <si>
    <t>총 열쇠 구매</t>
    <phoneticPr fontId="33" type="noConversion"/>
  </si>
  <si>
    <t>3. 앱플레이 등 이용 1일 3회 연속전투</t>
    <phoneticPr fontId="33" type="noConversion"/>
  </si>
  <si>
    <t>부족 열쇠 구매</t>
    <phoneticPr fontId="33" type="noConversion"/>
  </si>
  <si>
    <t>&gt; 무료 다이아 또는 유료 다이아를 열쇠 구매로 활용하여 최대 연속전투를 플레이하는 패턴
&gt; 1회 평균 120초 클리어 시간을 가정하여 117회를 연속전투 플레이 하기 위해선 234분(약 4시간) 소요 예상
&gt; 가방 최대 슬롯을 211개로 확장 후 1회 플레이 시 1.8개 아이템 획득이 가능하므로 117회 연속전투가 가능
&gt; 4시간 마다 가방의 아이템을 분해 또는 판매하고, 다시 117회 연속전투를 위한 열쇠 구매 후 연속전투 117회 실행
&gt; 1일 최대 6회 사이클이지만, 수면 시간을 고려할 때 1일 5회 X 117회 연속전투가 가능함
&gt; 1일 1회 117회 연속전투 핫타임 경험치 50% 적용을 기준으로 소요예상 일을 산정</t>
    <phoneticPr fontId="33" type="noConversion"/>
  </si>
  <si>
    <t>&gt; 2번 방식과 동일한 패턴
&gt; 117회 연속전투를 오전, 오후, 저녁 3회만 가능한 패턴
&gt; 1일 1회 117회 연속전투 핫타임 경험치 50% 적용을 기준으로 소요예상 일을 산정</t>
    <phoneticPr fontId="33" type="noConversion"/>
  </si>
  <si>
    <t>신버전 레벨별 달성 일수</t>
    <phoneticPr fontId="33" type="noConversion"/>
  </si>
  <si>
    <t>액트별 무한 연속전투 Lv.50 달성 일수</t>
    <phoneticPr fontId="33" type="noConversion"/>
  </si>
  <si>
    <t>총 열쇠
소모량</t>
    <phoneticPr fontId="33" type="noConversion"/>
  </si>
  <si>
    <t>부족 열쇠
수량</t>
    <phoneticPr fontId="33" type="noConversion"/>
  </si>
  <si>
    <t>자동 풀충전
평균 소요시간</t>
    <phoneticPr fontId="14" type="Hiragana"/>
  </si>
  <si>
    <t>Lv.20</t>
    <phoneticPr fontId="14" type="Hiragana"/>
  </si>
  <si>
    <t>Lv.30</t>
    <phoneticPr fontId="14" type="Hiragana"/>
  </si>
  <si>
    <t>Lv.40</t>
    <phoneticPr fontId="14" type="Hiragana"/>
  </si>
  <si>
    <t>Lv.50</t>
    <phoneticPr fontId="14" type="Hiragana"/>
  </si>
  <si>
    <t>부족 열쇠수</t>
    <phoneticPr fontId="14" type="Hiragana"/>
  </si>
  <si>
    <t>4-6 지역</t>
    <phoneticPr fontId="14" type="Hiragana"/>
  </si>
  <si>
    <t>5-6 지역</t>
    <phoneticPr fontId="14" type="Hiragana"/>
  </si>
  <si>
    <t>6-6 지역</t>
    <phoneticPr fontId="14" type="Hiragana"/>
  </si>
  <si>
    <t>7-6 지역</t>
    <phoneticPr fontId="14" type="Hiragana"/>
  </si>
  <si>
    <t>8-6 지역</t>
    <phoneticPr fontId="14" type="Hiragana"/>
  </si>
  <si>
    <t>Lv</t>
    <phoneticPr fontId="33" type="noConversion"/>
  </si>
  <si>
    <t>신버전
누적 경험치</t>
    <phoneticPr fontId="33" type="noConversion"/>
  </si>
  <si>
    <t>신버전
던전 경험치</t>
    <phoneticPr fontId="33" type="noConversion"/>
  </si>
  <si>
    <t>플레이
던전</t>
    <phoneticPr fontId="33" type="noConversion"/>
  </si>
  <si>
    <t>플레이
횟수</t>
    <phoneticPr fontId="33" type="noConversion"/>
  </si>
  <si>
    <t>구간별
획득 경험치</t>
    <phoneticPr fontId="33" type="noConversion"/>
  </si>
  <si>
    <t>잉여
경험치</t>
    <phoneticPr fontId="33" type="noConversion"/>
  </si>
  <si>
    <t>최대 열쇠
보유량</t>
    <phoneticPr fontId="33" type="noConversion"/>
  </si>
  <si>
    <t>입장 던전별
열쇠 소모</t>
    <phoneticPr fontId="33" type="noConversion"/>
  </si>
  <si>
    <t>최대 열쇠로
플레이 가능 횟수</t>
    <phoneticPr fontId="33" type="noConversion"/>
  </si>
  <si>
    <t>자동 충전
(10분)</t>
    <phoneticPr fontId="33" type="noConversion"/>
  </si>
  <si>
    <t>자동 풀충전
필요 시간(시간)</t>
    <phoneticPr fontId="33" type="noConversion"/>
  </si>
  <si>
    <t>자동 풀충전
필요 시간(분)</t>
    <phoneticPr fontId="33" type="noConversion"/>
  </si>
  <si>
    <t>총 열쇠
소모량</t>
    <phoneticPr fontId="33" type="noConversion"/>
  </si>
  <si>
    <t>부족 열쇠
수량</t>
    <phoneticPr fontId="33" type="noConversion"/>
  </si>
  <si>
    <t>Act</t>
    <phoneticPr fontId="14" type="Hiragana"/>
  </si>
  <si>
    <t>신버전
평균 경험치</t>
    <phoneticPr fontId="14" type="Hiragana"/>
  </si>
  <si>
    <t>2 액트 반복</t>
    <phoneticPr fontId="33" type="noConversion"/>
  </si>
  <si>
    <t>&gt; 액트별 Exp +50% 던전별 효율 비교</t>
    <phoneticPr fontId="33" type="noConversion"/>
  </si>
  <si>
    <t>액트 변경</t>
    <phoneticPr fontId="33" type="noConversion"/>
  </si>
  <si>
    <t>열쇠 수량
변경 액트</t>
    <phoneticPr fontId="33" type="noConversion"/>
  </si>
  <si>
    <t>3액트 상승</t>
    <phoneticPr fontId="33" type="noConversion"/>
  </si>
  <si>
    <t>1액트 상승</t>
    <phoneticPr fontId="33" type="noConversion"/>
  </si>
  <si>
    <t>2~8액트 상승</t>
    <phoneticPr fontId="33" type="noConversion"/>
  </si>
  <si>
    <t>일반던전</t>
    <phoneticPr fontId="14" type="Hiragana"/>
  </si>
  <si>
    <t>100개 열쇠 기준
플레이 가능 횟수</t>
    <phoneticPr fontId="33" type="noConversion"/>
  </si>
  <si>
    <t>획득 가능
경험치량</t>
    <phoneticPr fontId="33" type="noConversion"/>
  </si>
  <si>
    <t>가중치</t>
    <phoneticPr fontId="33" type="noConversion"/>
  </si>
  <si>
    <t>경험치
증가량</t>
    <phoneticPr fontId="33" type="noConversion"/>
  </si>
  <si>
    <t>5-6</t>
    <phoneticPr fontId="33" type="noConversion"/>
  </si>
  <si>
    <t>6-6</t>
    <phoneticPr fontId="33" type="noConversion"/>
  </si>
  <si>
    <t>&gt; 오전, 오후, 저녁, 심야 각 1시간 정도씩 플레이 하는 직장인 패턴
&gt; 풀충전 평균 소요시간 : 4시간 32분
&gt; 1일 4회 풀충전 후 접속 예상 시간 : 7~9시, 12~2시, 16~18시, 22~24시
&gt; 평균 최대 열쇠 보유량 75개, 1회 플레이 시 4.5개 소모 시 1일 약 70회 플레이 가능
&gt; 1일 1회 핫타임 경험치 50% 적용을 기준으로 소요예상 일을 산정</t>
    <phoneticPr fontId="33" type="noConversion"/>
  </si>
  <si>
    <t>* 액트별 반복은 경험치 +50% 지급 던전 플레이</t>
    <phoneticPr fontId="33" type="noConversion"/>
  </si>
  <si>
    <t>1-5</t>
    <phoneticPr fontId="33" type="noConversion"/>
  </si>
  <si>
    <t>&gt; 아이템 등급에 따른 강화 단계별 필요 정수량</t>
    <phoneticPr fontId="0" type="Hiragana"/>
  </si>
  <si>
    <t>&lt;&lt; NOX 과금 단계 설정 &gt;&gt;</t>
    <phoneticPr fontId="3" type="noConversion"/>
  </si>
  <si>
    <t>1.  캐릭터 레벨업 과금</t>
    <phoneticPr fontId="3" type="noConversion"/>
  </si>
  <si>
    <t>1.1. 레벨업</t>
    <phoneticPr fontId="3" type="noConversion"/>
  </si>
  <si>
    <t>&gt; 캐릭터 최대 레벨 : Lv.50</t>
    <phoneticPr fontId="3" type="noConversion"/>
  </si>
  <si>
    <t>&gt; 수호자 최대 레벨 : Lv.2000</t>
    <phoneticPr fontId="3" type="noConversion"/>
  </si>
  <si>
    <t>1.2. 레벨업 방식</t>
    <phoneticPr fontId="3" type="noConversion"/>
  </si>
  <si>
    <t>&gt; 기본 - 열쇠 소모를 통한 던전 플레이</t>
    <phoneticPr fontId="3" type="noConversion"/>
  </si>
  <si>
    <t>&gt; 경험치 보너스 던전 - 액트별 경험치 +50% 던전 반복 플레이</t>
    <phoneticPr fontId="3" type="noConversion"/>
  </si>
  <si>
    <t>&gt; 경험치 +100% 증가권 사용 - 던전 보상 &amp; 퀘스트 보상 &amp; 티켓 구입 후 던전 플레이 시 사용</t>
    <phoneticPr fontId="3" type="noConversion"/>
  </si>
  <si>
    <t>&gt; 핫타임 - 경험치 핫타임 적용 시 던전 플레이</t>
    <phoneticPr fontId="3" type="noConversion"/>
  </si>
  <si>
    <t>1.3. 게임 내 상품</t>
    <phoneticPr fontId="3" type="noConversion"/>
  </si>
  <si>
    <t>&gt; 열쇠 구입 - 300개(1,000 다이아)</t>
    <phoneticPr fontId="3" type="noConversion"/>
  </si>
  <si>
    <t>&gt; 입장권 패키지 - 열쇠 &amp; 균열석</t>
    <phoneticPr fontId="3" type="noConversion"/>
  </si>
  <si>
    <t>&gt; 레벨업 패키지 - 경험치 100% 증가권 &amp; 즉시완료권 &amp; 열쇠</t>
    <phoneticPr fontId="3" type="noConversion"/>
  </si>
  <si>
    <t>2. 불멸 장비 8종 획득 &amp; 8종 풀강화 과금</t>
    <phoneticPr fontId="3" type="noConversion"/>
  </si>
  <si>
    <t>2.1. 불멸 장비</t>
    <phoneticPr fontId="3" type="noConversion"/>
  </si>
  <si>
    <t>&gt; 등급 종류 : 일반 -&gt; 고급 -&gt; 희귀 -&gt; 유일 -&gt; 영웅 -&gt; 전설 -&gt; 불멸</t>
    <phoneticPr fontId="3" type="noConversion"/>
  </si>
  <si>
    <t>&gt; 장비 종류 - 무기 / 투구 / 갑옷 / 장갑 / 바지 / 신발 / 목걸이 / 반지</t>
    <phoneticPr fontId="3" type="noConversion"/>
  </si>
  <si>
    <t>2.2. 획득 방식</t>
    <phoneticPr fontId="3" type="noConversion"/>
  </si>
  <si>
    <t>&gt; 던전 파밍(1~4성 장비 획득)</t>
    <phoneticPr fontId="3" type="noConversion"/>
  </si>
  <si>
    <t>&gt; 퀘스트 보상, 업적 보상 등</t>
    <phoneticPr fontId="3" type="noConversion"/>
  </si>
  <si>
    <t>&gt; 상위 등급 장비 구입 : 뽑기, 패키지 결제 등으로 상위 등급의 아이템 직접 구입</t>
    <phoneticPr fontId="3" type="noConversion"/>
  </si>
  <si>
    <t>&gt; 순차적 합성 방식 : 동급 &amp; 풀강화 2종 장비 합성 후 상위 등급 장비 획득</t>
    <phoneticPr fontId="3" type="noConversion"/>
  </si>
  <si>
    <t>2.3. 게임 내 상품</t>
    <phoneticPr fontId="3" type="noConversion"/>
  </si>
  <si>
    <t>&gt; 프리미엄 패키지(개선) - 유일 등급 무기 &amp; 유일~전설 등급 등급 방어구 &amp; 영웅 등급 장신구 &amp; 영웅 등급 룬스톤 &amp; 다이아 &amp; 골드</t>
    <phoneticPr fontId="3" type="noConversion"/>
  </si>
  <si>
    <t>&gt; 출시기념 패키지(개선) - 영웅 등급 이상 무기 &amp; 영웅~전설 방어구 &amp; 다이아 &amp; 골드</t>
    <phoneticPr fontId="3" type="noConversion"/>
  </si>
  <si>
    <t>&gt; 성장 패키지 &amp; 한정판 월정액 - 다이아 구입을 통한 뽑기 상점 이용</t>
    <phoneticPr fontId="3" type="noConversion"/>
  </si>
  <si>
    <t>&gt; 뽑기 상점 : 일반 장비 상자 &amp; 고급 장비 상자 &amp; 고급 장비 10+1 상자</t>
    <phoneticPr fontId="3" type="noConversion"/>
  </si>
  <si>
    <t>3. 불멸 세트 장비 (방어구5, 장신구2세트효과) 추가3종 획득 &amp; 추가3종 풀강화 과금</t>
    <phoneticPr fontId="3" type="noConversion"/>
  </si>
  <si>
    <t>3.1. 불멸 세트 장비</t>
    <phoneticPr fontId="3" type="noConversion"/>
  </si>
  <si>
    <t>&gt; 최초 불멸 장비 획득 후 장비를 특정 세트로 구성</t>
    <phoneticPr fontId="3" type="noConversion"/>
  </si>
  <si>
    <t>&gt; 세트 종류 - 방어구 5종류 세트효과 / 장신구 2종류 세트 효과</t>
    <phoneticPr fontId="3" type="noConversion"/>
  </si>
  <si>
    <t>3.2. 획득 방식</t>
    <phoneticPr fontId="3" type="noConversion"/>
  </si>
  <si>
    <t>&gt; 영웅 또는 전설 장비 획득 시 세트화 시킬 수 있는 아이템 획득 후 승급 스톤을 사용한 불멸 장비로 승급</t>
    <phoneticPr fontId="3" type="noConversion"/>
  </si>
  <si>
    <t>3.3. 게임 내 상품</t>
    <phoneticPr fontId="3" type="noConversion"/>
  </si>
  <si>
    <t>&gt; 프리미엄 패키지(개선) - 유일 등급 무기 &amp; 유일~전설 등급 등급 방어구 &amp; 영웅 등급 장신구 &amp; 영웅 등급 룬스톤 &amp; 다이아 &amp; 골드</t>
    <phoneticPr fontId="3" type="noConversion"/>
  </si>
  <si>
    <t>&gt; 승급 패키지 : 무기 / 방어구 / 장신구 승급 스톤</t>
    <phoneticPr fontId="3" type="noConversion"/>
  </si>
  <si>
    <t>&gt; 장비 선택권 패키지(업데이트) : 무기 / 투구 / 갑옷 / 장갑 / 바지 / 신발 / 목걸이 / 반지 선택권</t>
    <phoneticPr fontId="3" type="noConversion"/>
  </si>
  <si>
    <t>4. 불멸 녹스 장비 8종 획득(세트 무관) &amp; 8종 풀강화 과금</t>
    <phoneticPr fontId="3" type="noConversion"/>
  </si>
  <si>
    <t>4.1. 녹스 장비</t>
    <phoneticPr fontId="3" type="noConversion"/>
  </si>
  <si>
    <t>&gt; 동급의 일반 장비보다 기본 능력치가 높은 장비</t>
    <phoneticPr fontId="3" type="noConversion"/>
  </si>
  <si>
    <t>4.2. 획득 방식</t>
    <phoneticPr fontId="3" type="noConversion"/>
  </si>
  <si>
    <t>&gt; 장비 뽑기를 통한 유일 ~ 영융 녹스 장비 획득</t>
    <phoneticPr fontId="3" type="noConversion"/>
  </si>
  <si>
    <t>&gt; 초월던전 파밍을 통한 유일 녹스 장비 획득</t>
    <phoneticPr fontId="3" type="noConversion"/>
  </si>
  <si>
    <t>&gt; 유일 ~ 전설 녹스 장비 획득 후 승급 스톤을 사용한 불멸 장비로 승급(합성 시 녹스 장비가 일반 장비로 승급)</t>
    <phoneticPr fontId="3" type="noConversion"/>
  </si>
  <si>
    <t>4.3. 게임 내 상품</t>
    <phoneticPr fontId="3" type="noConversion"/>
  </si>
  <si>
    <t>&gt; 뽑기 상점 : 고급 장비 상자 &amp; 고급 장비 10+1 상자</t>
    <phoneticPr fontId="3" type="noConversion"/>
  </si>
  <si>
    <t>&gt; 유일~영웅 등급 녹스 장비 소환권 패키지(업데이트) - 녹스 무기 소환권 / 녹스 방어구 소환권 / 녹스 장신구 소환권</t>
    <phoneticPr fontId="3" type="noConversion"/>
  </si>
  <si>
    <t>&gt; 녹스 장비 소환권 패키지(업데이트) : 무기 / 투구 / 갑옷 / 장갑 / 바지 / 신발 / 목걸이 / 반지 녹스 장비 소환권</t>
    <phoneticPr fontId="3" type="noConversion"/>
  </si>
  <si>
    <t>5. 불멸 녹스 세트 장비 8종(방어구5,장신구2세트효과 획득) &amp; 8종 풀강화 과금</t>
    <phoneticPr fontId="3" type="noConversion"/>
  </si>
  <si>
    <t>5.1. 녹스 세트 장비</t>
    <phoneticPr fontId="3" type="noConversion"/>
  </si>
  <si>
    <t>&gt; 동급의 일반 장비보다 기본 능력치가 높은 녹스 장비로 세트효과로 능력치 극대화</t>
    <phoneticPr fontId="3" type="noConversion"/>
  </si>
  <si>
    <t>5.2. 획득 방식</t>
    <phoneticPr fontId="3" type="noConversion"/>
  </si>
  <si>
    <t>&gt; 장비 뽑기를 통한 유일 ~ 영융 특정 세트 녹스 장비 획득</t>
    <phoneticPr fontId="3" type="noConversion"/>
  </si>
  <si>
    <t>&gt; 초월던전 파밍을 통한 유일 특정 세트 녹스 장비 획득</t>
    <phoneticPr fontId="3" type="noConversion"/>
  </si>
  <si>
    <t>&gt; 유일 ~ 전설 특정 세트 녹스 장비 획득 후 승급 스톤을 사용한 불멸 장비로 승급(합성 시 녹스 장비가 일반 장비로 승급)</t>
    <phoneticPr fontId="3" type="noConversion"/>
  </si>
  <si>
    <t>5.3. 게임 내 상품</t>
    <phoneticPr fontId="3" type="noConversion"/>
  </si>
  <si>
    <t>&gt; 뽑기 상점 : 고급 장비 상자 &amp; 고급 장비 10+1 상자</t>
    <phoneticPr fontId="3" type="noConversion"/>
  </si>
  <si>
    <t>&gt; 유일~영웅 등급 녹스 장비 위시 선택권 패키지(업데이트) - 녹스 무기 선택권 / 녹스 방어구 선택권 / 녹스 장신구 선택권</t>
    <phoneticPr fontId="3" type="noConversion"/>
  </si>
  <si>
    <t>&gt; 녹스 장비 선택권 패키지(업데이트) : 무기 / 투구 / 갑옷 / 장갑 / 바지 / 신발 / 목걸이 / 반지 녹스 장비 선택권</t>
    <phoneticPr fontId="3" type="noConversion"/>
  </si>
  <si>
    <t>6.  "불멸 녹스 장비 8종" 획득 및 각 3단계 초월 승급 과금</t>
    <phoneticPr fontId="3" type="noConversion"/>
  </si>
  <si>
    <t>6.1. 초월 승급</t>
    <phoneticPr fontId="3" type="noConversion"/>
  </si>
  <si>
    <t>&gt; 불멸 +20 강화를 마친 메인 장비에 불멸 등급의 동일 장비를 소모시켜 초월 승급</t>
    <phoneticPr fontId="3" type="noConversion"/>
  </si>
  <si>
    <t>&gt; 초월 승급 단계 : 3단계(확장 가능)</t>
    <phoneticPr fontId="3" type="noConversion"/>
  </si>
  <si>
    <t>6.2. 획득 방식</t>
    <phoneticPr fontId="3" type="noConversion"/>
  </si>
  <si>
    <t>&gt; 초월 승급을 위한 장비와 동일한 불멸 등급 장비를 획득해야 함</t>
    <phoneticPr fontId="3" type="noConversion"/>
  </si>
  <si>
    <t>&gt; 유일~전설 등급 장비 합성을 통한 무작위 불멸 장비 획득(비효율적)</t>
    <phoneticPr fontId="3" type="noConversion"/>
  </si>
  <si>
    <t>&gt; 메인 불멸 장비와 동일한 유일~전설 등급 장비 획득 후 승급 스톤을 사용한 불멸 등급으로 승급</t>
    <phoneticPr fontId="3" type="noConversion"/>
  </si>
  <si>
    <t>6.3. 게임 내 상품</t>
    <phoneticPr fontId="3" type="noConversion"/>
  </si>
  <si>
    <t>7. 별도 과금 - 불멸 룬스톤 획득</t>
    <phoneticPr fontId="3" type="noConversion"/>
  </si>
  <si>
    <t>6.1. 룬스톤</t>
    <phoneticPr fontId="3" type="noConversion"/>
  </si>
  <si>
    <t>&gt; 종류 : 용맹의 룬스톤 / 수호의 룬스톤 / 지혜의 룬스톤 / 재능의 룬스톤</t>
    <phoneticPr fontId="3" type="noConversion"/>
  </si>
  <si>
    <t>&gt; 장착 : 8종 장비 X 2개 슬롯 = 총 16종 장착 가능</t>
    <phoneticPr fontId="3" type="noConversion"/>
  </si>
  <si>
    <t>&gt; 룬스톤 장착 시 해제가 불가능하기 때문에 최종 장비라 생각하는 아이템에 장착할 것으로 예상됨</t>
    <phoneticPr fontId="3" type="noConversion"/>
  </si>
  <si>
    <t>&gt; 일반던전, 정예던전, 요일던전 플레이 시 획득</t>
    <phoneticPr fontId="3" type="noConversion"/>
  </si>
  <si>
    <t>&gt; 룬스톤 뽑기 상점과 패키지 상점 등에서 구입 가능</t>
    <phoneticPr fontId="3" type="noConversion"/>
  </si>
  <si>
    <t>6.3. 게임 내 상품</t>
    <phoneticPr fontId="3" type="noConversion"/>
  </si>
  <si>
    <t>&gt; 뽑기 상점 : 일반 룬스톤 상자 &amp; 고급 룬스톤 상자 &amp; 고급 룬스톤 10+1 상자</t>
    <phoneticPr fontId="3" type="noConversion"/>
  </si>
  <si>
    <t>&gt; 룬스톤 소환권 패키지(업데이트) - 룬스톤 소환권 / 룬스톤 선택권</t>
    <phoneticPr fontId="3" type="noConversion"/>
  </si>
  <si>
    <t>누적 경험치</t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</si>
</sst>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_-* #,##0_-;\-* #,##0_-;_-* &quot;-&quot;??_-;_-@_-"/>
    <numFmt numFmtId="177" formatCode="_-* #,##0.0_-;\-* #,##0.0_-;_-* &quot;-&quot;_-;_-@_-"/>
    <numFmt numFmtId="178" formatCode="0.0"/>
    <numFmt numFmtId="179" formatCode="_-* #,##0.00_-;\-* #,##0.00_-;_-* &quot;-&quot;_-;_-@_-"/>
    <numFmt numFmtId="180" formatCode="#,##0_ "/>
    <numFmt numFmtId="181" formatCode="&quot;₩&quot;#,##0"/>
    <numFmt numFmtId="182" formatCode="0.0000%"/>
    <numFmt numFmtId="183" formatCode="#,##0_);[Red]\(#,##0\)"/>
    <numFmt numFmtId="184" formatCode="0.0_ "/>
    <numFmt numFmtId="185" formatCode="0_);[Red]\(0\)"/>
    <numFmt numFmtId="186" formatCode="0.00_);[Red]\(0.00\)"/>
    <numFmt numFmtId="187" formatCode="&quot;₩&quot;#,##0.00"/>
    <numFmt numFmtId="188" formatCode="0.0000000%"/>
    <numFmt numFmtId="189" formatCode="&quot;₩&quot;#,##0.000"/>
    <numFmt numFmtId="190" formatCode="_-* #,##0.0_-;\-* #,##0.0_-;_-* &quot;-&quot;??_-;_-@_-"/>
    <numFmt numFmtId="191" formatCode="0.0%"/>
  </numFmts>
  <fonts count="4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0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b/>
      <sz val="14"/>
      <color theme="1"/>
      <name val="맑은 고딕"/>
      <family val="2"/>
      <charset val="129"/>
      <scheme val="minor"/>
    </font>
    <font>
      <sz val="14"/>
      <color theme="1"/>
      <name val="맑은 고딕"/>
      <family val="2"/>
      <charset val="129"/>
      <scheme val="minor"/>
    </font>
    <font>
      <b/>
      <sz val="14"/>
      <name val="맑은 고딕"/>
      <family val="2"/>
      <charset val="129"/>
      <scheme val="minor"/>
    </font>
    <font>
      <b/>
      <sz val="14"/>
      <name val="맑은 고딕"/>
      <family val="2"/>
      <charset val="129"/>
    </font>
    <font>
      <sz val="14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inor"/>
    </font>
    <font>
      <b/>
      <u/>
      <sz val="14"/>
      <color theme="1"/>
      <name val="맑은 고딕"/>
      <family val="3"/>
      <charset val="129"/>
      <scheme val="minor"/>
    </font>
    <font>
      <b/>
      <sz val="16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4"/>
      <color rgb="FFFF0000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4"/>
      <name val="맑은 고딕"/>
      <family val="3"/>
      <charset val="129"/>
    </font>
    <font>
      <b/>
      <sz val="14"/>
      <name val="맑은 고딕"/>
      <family val="3"/>
      <charset val="129"/>
      <scheme val="minor"/>
    </font>
    <font>
      <sz val="14"/>
      <color indexed="8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6"/>
      <name val="맑은 고딕"/>
      <family val="3"/>
      <charset val="129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</cellStyleXfs>
  <cellXfs count="476">
    <xf numFmtId="0" fontId="0" fillId="0" borderId="0" xfId="0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4" borderId="0" xfId="0" applyFont="1" applyFill="1">
      <alignment vertical="center"/>
    </xf>
    <xf numFmtId="0" fontId="5" fillId="4" borderId="2" xfId="0" applyFont="1" applyFill="1" applyBorder="1" applyAlignment="1">
      <alignment horizontal="center" vertical="center"/>
    </xf>
    <xf numFmtId="176" fontId="5" fillId="4" borderId="2" xfId="0" applyNumberFormat="1" applyFont="1" applyFill="1" applyBorder="1" applyAlignment="1">
      <alignment horizontal="center" vertical="center"/>
    </xf>
    <xf numFmtId="176" fontId="5" fillId="6" borderId="2" xfId="0" applyNumberFormat="1" applyFont="1" applyFill="1" applyBorder="1">
      <alignment vertical="center"/>
    </xf>
    <xf numFmtId="0" fontId="4" fillId="2" borderId="2" xfId="0" applyFont="1" applyFill="1" applyBorder="1" applyAlignment="1">
      <alignment horizontal="center" vertical="center"/>
    </xf>
    <xf numFmtId="41" fontId="5" fillId="4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6" fillId="4" borderId="2" xfId="0" applyFont="1" applyFill="1" applyBorder="1">
      <alignment vertical="center"/>
    </xf>
    <xf numFmtId="176" fontId="6" fillId="7" borderId="2" xfId="1" applyNumberFormat="1" applyFont="1" applyFill="1" applyBorder="1">
      <alignment vertical="center"/>
    </xf>
    <xf numFmtId="41" fontId="6" fillId="6" borderId="2" xfId="1" applyFont="1" applyFill="1" applyBorder="1">
      <alignment vertical="center"/>
    </xf>
    <xf numFmtId="41" fontId="6" fillId="8" borderId="2" xfId="1" applyFont="1" applyFill="1" applyBorder="1">
      <alignment vertical="center"/>
    </xf>
    <xf numFmtId="0" fontId="5" fillId="4" borderId="2" xfId="0" applyFont="1" applyFill="1" applyBorder="1" applyAlignment="1">
      <alignment horizontal="left" vertical="center"/>
    </xf>
    <xf numFmtId="41" fontId="6" fillId="3" borderId="2" xfId="1" applyFont="1" applyFill="1" applyBorder="1">
      <alignment vertical="center"/>
    </xf>
    <xf numFmtId="0" fontId="5" fillId="10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1" fontId="6" fillId="4" borderId="2" xfId="1" applyFont="1" applyFill="1" applyBorder="1">
      <alignment vertical="center"/>
    </xf>
    <xf numFmtId="41" fontId="5" fillId="7" borderId="2" xfId="1" applyFont="1" applyFill="1" applyBorder="1" applyAlignment="1">
      <alignment horizontal="center" vertical="center"/>
    </xf>
    <xf numFmtId="41" fontId="5" fillId="11" borderId="2" xfId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7" fillId="4" borderId="0" xfId="0" applyFont="1" applyFill="1">
      <alignment vertical="center"/>
    </xf>
    <xf numFmtId="0" fontId="5" fillId="13" borderId="2" xfId="0" applyFont="1" applyFill="1" applyBorder="1" applyAlignment="1">
      <alignment horizontal="center" vertical="center"/>
    </xf>
    <xf numFmtId="41" fontId="5" fillId="13" borderId="2" xfId="0" applyNumberFormat="1" applyFont="1" applyFill="1" applyBorder="1" applyAlignment="1">
      <alignment vertical="center"/>
    </xf>
    <xf numFmtId="0" fontId="5" fillId="14" borderId="2" xfId="0" applyFont="1" applyFill="1" applyBorder="1" applyAlignment="1">
      <alignment horizontal="center" vertical="center"/>
    </xf>
    <xf numFmtId="41" fontId="5" fillId="14" borderId="2" xfId="1" applyFont="1" applyFill="1" applyBorder="1" applyAlignment="1">
      <alignment horizontal="center" vertical="center"/>
    </xf>
    <xf numFmtId="177" fontId="5" fillId="14" borderId="2" xfId="1" applyNumberFormat="1" applyFont="1" applyFill="1" applyBorder="1" applyAlignment="1">
      <alignment horizontal="center" vertical="center"/>
    </xf>
    <xf numFmtId="41" fontId="5" fillId="13" borderId="2" xfId="1" applyFont="1" applyFill="1" applyBorder="1" applyAlignment="1">
      <alignment horizontal="center" vertical="center"/>
    </xf>
    <xf numFmtId="178" fontId="5" fillId="4" borderId="2" xfId="0" applyNumberFormat="1" applyFont="1" applyFill="1" applyBorder="1" applyAlignment="1">
      <alignment horizontal="center" vertical="center"/>
    </xf>
    <xf numFmtId="41" fontId="7" fillId="4" borderId="2" xfId="1" applyFont="1" applyFill="1" applyBorder="1">
      <alignment vertical="center"/>
    </xf>
    <xf numFmtId="180" fontId="5" fillId="13" borderId="2" xfId="0" applyNumberFormat="1" applyFont="1" applyFill="1" applyBorder="1" applyAlignment="1">
      <alignment vertical="center"/>
    </xf>
    <xf numFmtId="41" fontId="7" fillId="15" borderId="2" xfId="1" applyFont="1" applyFill="1" applyBorder="1">
      <alignment vertical="center"/>
    </xf>
    <xf numFmtId="0" fontId="5" fillId="16" borderId="2" xfId="0" applyFont="1" applyFill="1" applyBorder="1" applyAlignment="1">
      <alignment horizontal="center" vertical="center"/>
    </xf>
    <xf numFmtId="41" fontId="5" fillId="16" borderId="2" xfId="1" applyFont="1" applyFill="1" applyBorder="1" applyAlignment="1">
      <alignment horizontal="center" vertical="center"/>
    </xf>
    <xf numFmtId="177" fontId="5" fillId="16" borderId="2" xfId="1" applyNumberFormat="1" applyFont="1" applyFill="1" applyBorder="1" applyAlignment="1">
      <alignment horizontal="center" vertical="center"/>
    </xf>
    <xf numFmtId="41" fontId="5" fillId="15" borderId="2" xfId="1" applyFont="1" applyFill="1" applyBorder="1" applyAlignment="1">
      <alignment horizontal="center" vertical="center"/>
    </xf>
    <xf numFmtId="179" fontId="5" fillId="15" borderId="2" xfId="1" applyNumberFormat="1" applyFont="1" applyFill="1" applyBorder="1" applyAlignment="1">
      <alignment horizontal="center" vertical="center"/>
    </xf>
    <xf numFmtId="41" fontId="5" fillId="4" borderId="2" xfId="0" applyNumberFormat="1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180" fontId="5" fillId="17" borderId="2" xfId="0" applyNumberFormat="1" applyFont="1" applyFill="1" applyBorder="1" applyAlignment="1">
      <alignment vertical="center"/>
    </xf>
    <xf numFmtId="0" fontId="5" fillId="18" borderId="2" xfId="0" applyFont="1" applyFill="1" applyBorder="1" applyAlignment="1">
      <alignment horizontal="center" vertical="center"/>
    </xf>
    <xf numFmtId="41" fontId="5" fillId="18" borderId="2" xfId="0" applyNumberFormat="1" applyFont="1" applyFill="1" applyBorder="1" applyAlignment="1">
      <alignment horizontal="center" vertical="center"/>
    </xf>
    <xf numFmtId="176" fontId="7" fillId="0" borderId="2" xfId="1" applyNumberFormat="1" applyFont="1" applyFill="1" applyBorder="1">
      <alignment vertical="center"/>
    </xf>
    <xf numFmtId="177" fontId="7" fillId="8" borderId="2" xfId="1" applyNumberFormat="1" applyFont="1" applyFill="1" applyBorder="1">
      <alignment vertical="center"/>
    </xf>
    <xf numFmtId="179" fontId="7" fillId="4" borderId="2" xfId="1" applyNumberFormat="1" applyFont="1" applyFill="1" applyBorder="1">
      <alignment vertical="center"/>
    </xf>
    <xf numFmtId="0" fontId="5" fillId="19" borderId="2" xfId="0" applyFont="1" applyFill="1" applyBorder="1" applyAlignment="1">
      <alignment horizontal="center" vertical="center"/>
    </xf>
    <xf numFmtId="41" fontId="5" fillId="19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1" fontId="5" fillId="0" borderId="2" xfId="0" applyNumberFormat="1" applyFont="1" applyFill="1" applyBorder="1" applyAlignment="1">
      <alignment horizontal="center" vertical="center"/>
    </xf>
    <xf numFmtId="177" fontId="7" fillId="7" borderId="2" xfId="1" applyNumberFormat="1" applyFont="1" applyFill="1" applyBorder="1">
      <alignment vertical="center"/>
    </xf>
    <xf numFmtId="0" fontId="7" fillId="0" borderId="0" xfId="0" applyFont="1" applyFill="1" applyAlignment="1">
      <alignment horizontal="left" vertical="center"/>
    </xf>
    <xf numFmtId="0" fontId="5" fillId="20" borderId="2" xfId="0" applyFont="1" applyFill="1" applyBorder="1" applyAlignment="1">
      <alignment horizontal="center" vertical="center"/>
    </xf>
    <xf numFmtId="41" fontId="5" fillId="20" borderId="2" xfId="1" applyFont="1" applyFill="1" applyBorder="1" applyAlignment="1">
      <alignment horizontal="center" vertical="center"/>
    </xf>
    <xf numFmtId="177" fontId="5" fillId="20" borderId="2" xfId="1" applyNumberFormat="1" applyFont="1" applyFill="1" applyBorder="1" applyAlignment="1">
      <alignment horizontal="center" vertical="center"/>
    </xf>
    <xf numFmtId="41" fontId="5" fillId="6" borderId="2" xfId="1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0" fontId="0" fillId="4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>
      <alignment vertical="center"/>
    </xf>
    <xf numFmtId="0" fontId="7" fillId="19" borderId="2" xfId="0" applyFont="1" applyFill="1" applyBorder="1">
      <alignment vertical="center"/>
    </xf>
    <xf numFmtId="41" fontId="7" fillId="6" borderId="2" xfId="1" applyFont="1" applyFill="1" applyBorder="1">
      <alignment vertical="center"/>
    </xf>
    <xf numFmtId="0" fontId="9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7" fontId="5" fillId="4" borderId="2" xfId="1" applyNumberFormat="1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41" fontId="4" fillId="2" borderId="2" xfId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9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>
      <alignment vertical="center"/>
    </xf>
    <xf numFmtId="0" fontId="6" fillId="0" borderId="2" xfId="0" applyFont="1" applyBorder="1">
      <alignment vertical="center"/>
    </xf>
    <xf numFmtId="0" fontId="6" fillId="21" borderId="3" xfId="0" applyFont="1" applyFill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0" fontId="7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7" fillId="0" borderId="2" xfId="0" applyFont="1" applyFill="1" applyBorder="1">
      <alignment vertical="center"/>
    </xf>
    <xf numFmtId="178" fontId="7" fillId="0" borderId="2" xfId="0" applyNumberFormat="1" applyFont="1" applyFill="1" applyBorder="1">
      <alignment vertical="center"/>
    </xf>
    <xf numFmtId="1" fontId="7" fillId="0" borderId="2" xfId="0" applyNumberFormat="1" applyFont="1" applyFill="1" applyBorder="1">
      <alignment vertical="center"/>
    </xf>
    <xf numFmtId="1" fontId="7" fillId="0" borderId="3" xfId="0" applyNumberFormat="1" applyFont="1" applyFill="1" applyBorder="1">
      <alignment vertical="center"/>
    </xf>
    <xf numFmtId="41" fontId="7" fillId="0" borderId="2" xfId="1" applyFont="1" applyFill="1" applyBorder="1">
      <alignment vertical="center"/>
    </xf>
    <xf numFmtId="41" fontId="7" fillId="20" borderId="2" xfId="1" applyFont="1" applyFill="1" applyBorder="1">
      <alignment vertical="center"/>
    </xf>
    <xf numFmtId="1" fontId="7" fillId="0" borderId="0" xfId="0" applyNumberFormat="1" applyFont="1" applyFill="1" applyBorder="1">
      <alignment vertical="center"/>
    </xf>
    <xf numFmtId="1" fontId="4" fillId="2" borderId="2" xfId="0" applyNumberFormat="1" applyFont="1" applyFill="1" applyBorder="1">
      <alignment vertical="center"/>
    </xf>
    <xf numFmtId="2" fontId="6" fillId="6" borderId="2" xfId="0" applyNumberFormat="1" applyFont="1" applyFill="1" applyBorder="1">
      <alignment vertical="center"/>
    </xf>
    <xf numFmtId="2" fontId="0" fillId="0" borderId="0" xfId="0" applyNumberFormat="1" applyFill="1">
      <alignment vertical="center"/>
    </xf>
    <xf numFmtId="43" fontId="7" fillId="0" borderId="0" xfId="0" applyNumberFormat="1" applyFont="1" applyFill="1">
      <alignment vertical="center"/>
    </xf>
    <xf numFmtId="0" fontId="4" fillId="2" borderId="0" xfId="0" applyFont="1" applyFill="1" applyBorder="1" applyAlignment="1">
      <alignment horizontal="center" vertical="center"/>
    </xf>
    <xf numFmtId="41" fontId="7" fillId="0" borderId="2" xfId="1" applyNumberFormat="1" applyFont="1" applyFill="1" applyBorder="1">
      <alignment vertical="center"/>
    </xf>
    <xf numFmtId="177" fontId="7" fillId="0" borderId="0" xfId="0" applyNumberFormat="1" applyFont="1" applyFill="1">
      <alignment vertical="center"/>
    </xf>
    <xf numFmtId="179" fontId="7" fillId="6" borderId="2" xfId="1" applyNumberFormat="1" applyFont="1" applyFill="1" applyBorder="1" applyAlignment="1">
      <alignment horizontal="right" vertical="center"/>
    </xf>
    <xf numFmtId="0" fontId="6" fillId="0" borderId="0" xfId="0" applyFont="1" applyFill="1">
      <alignment vertical="center"/>
    </xf>
    <xf numFmtId="181" fontId="7" fillId="0" borderId="2" xfId="0" applyNumberFormat="1" applyFont="1" applyFill="1" applyBorder="1">
      <alignment vertical="center"/>
    </xf>
    <xf numFmtId="41" fontId="11" fillId="12" borderId="14" xfId="1" applyFont="1" applyFill="1" applyBorder="1" applyAlignment="1">
      <alignment horizontal="center" vertical="center"/>
    </xf>
    <xf numFmtId="41" fontId="0" fillId="4" borderId="0" xfId="1" applyFont="1" applyFill="1">
      <alignment vertical="center"/>
    </xf>
    <xf numFmtId="41" fontId="12" fillId="2" borderId="15" xfId="1" applyFont="1" applyFill="1" applyBorder="1" applyAlignment="1">
      <alignment horizontal="center" vertical="center"/>
    </xf>
    <xf numFmtId="41" fontId="13" fillId="4" borderId="2" xfId="1" applyFont="1" applyFill="1" applyBorder="1" applyAlignment="1">
      <alignment horizontal="center" vertical="center"/>
    </xf>
    <xf numFmtId="41" fontId="13" fillId="4" borderId="2" xfId="1" applyFont="1" applyFill="1" applyBorder="1" applyAlignment="1">
      <alignment horizontal="left" vertical="center"/>
    </xf>
    <xf numFmtId="181" fontId="13" fillId="4" borderId="2" xfId="2" applyNumberFormat="1" applyFont="1" applyFill="1" applyBorder="1" applyAlignment="1">
      <alignment horizontal="right" vertical="center"/>
    </xf>
    <xf numFmtId="41" fontId="0" fillId="4" borderId="0" xfId="1" applyFont="1" applyFill="1" applyAlignment="1">
      <alignment horizontal="center" vertical="center"/>
    </xf>
    <xf numFmtId="176" fontId="13" fillId="4" borderId="2" xfId="1" applyNumberFormat="1" applyFont="1" applyFill="1" applyBorder="1" applyAlignment="1">
      <alignment horizontal="center" vertical="center"/>
    </xf>
    <xf numFmtId="176" fontId="6" fillId="4" borderId="2" xfId="0" applyNumberFormat="1" applyFont="1" applyFill="1" applyBorder="1">
      <alignment vertical="center"/>
    </xf>
    <xf numFmtId="181" fontId="6" fillId="4" borderId="2" xfId="0" applyNumberFormat="1" applyFont="1" applyFill="1" applyBorder="1">
      <alignment vertical="center"/>
    </xf>
    <xf numFmtId="49" fontId="11" fillId="12" borderId="14" xfId="3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horizontal="center" vertical="center"/>
    </xf>
    <xf numFmtId="49" fontId="7" fillId="4" borderId="0" xfId="0" applyNumberFormat="1" applyFont="1" applyFill="1">
      <alignment vertical="center"/>
    </xf>
    <xf numFmtId="181" fontId="15" fillId="19" borderId="2" xfId="0" applyNumberFormat="1" applyFont="1" applyFill="1" applyBorder="1">
      <alignment vertical="center"/>
    </xf>
    <xf numFmtId="49" fontId="7" fillId="20" borderId="0" xfId="0" applyNumberFormat="1" applyFont="1" applyFill="1">
      <alignment vertical="center"/>
    </xf>
    <xf numFmtId="178" fontId="7" fillId="0" borderId="3" xfId="0" applyNumberFormat="1" applyFont="1" applyFill="1" applyBorder="1">
      <alignment vertical="center"/>
    </xf>
    <xf numFmtId="1" fontId="7" fillId="20" borderId="2" xfId="0" applyNumberFormat="1" applyFont="1" applyFill="1" applyBorder="1">
      <alignment vertical="center"/>
    </xf>
    <xf numFmtId="1" fontId="4" fillId="2" borderId="2" xfId="0" applyNumberFormat="1" applyFont="1" applyFill="1" applyBorder="1" applyAlignment="1">
      <alignment horizontal="center" vertical="center"/>
    </xf>
    <xf numFmtId="2" fontId="7" fillId="6" borderId="2" xfId="0" applyNumberFormat="1" applyFont="1" applyFill="1" applyBorder="1">
      <alignment vertical="center"/>
    </xf>
    <xf numFmtId="177" fontId="7" fillId="20" borderId="2" xfId="1" applyNumberFormat="1" applyFont="1" applyFill="1" applyBorder="1">
      <alignment vertical="center"/>
    </xf>
    <xf numFmtId="183" fontId="16" fillId="2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182" fontId="7" fillId="4" borderId="2" xfId="0" applyNumberFormat="1" applyFont="1" applyFill="1" applyBorder="1">
      <alignment vertical="center"/>
    </xf>
    <xf numFmtId="10" fontId="7" fillId="4" borderId="2" xfId="0" applyNumberFormat="1" applyFont="1" applyFill="1" applyBorder="1">
      <alignment vertical="center"/>
    </xf>
    <xf numFmtId="0" fontId="7" fillId="4" borderId="0" xfId="0" applyFont="1" applyFill="1" applyBorder="1">
      <alignment vertical="center"/>
    </xf>
    <xf numFmtId="181" fontId="7" fillId="4" borderId="2" xfId="0" applyNumberFormat="1" applyFont="1" applyFill="1" applyBorder="1">
      <alignment vertical="center"/>
    </xf>
    <xf numFmtId="181" fontId="8" fillId="9" borderId="2" xfId="0" applyNumberFormat="1" applyFont="1" applyFill="1" applyBorder="1">
      <alignment vertical="center"/>
    </xf>
    <xf numFmtId="0" fontId="0" fillId="3" borderId="2" xfId="0" applyFill="1" applyBorder="1">
      <alignment vertical="center"/>
    </xf>
    <xf numFmtId="178" fontId="7" fillId="10" borderId="2" xfId="0" applyNumberFormat="1" applyFont="1" applyFill="1" applyBorder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41" fontId="4" fillId="2" borderId="4" xfId="1" applyFont="1" applyFill="1" applyBorder="1" applyAlignment="1">
      <alignment horizontal="center" vertical="center" wrapText="1"/>
    </xf>
    <xf numFmtId="41" fontId="4" fillId="2" borderId="3" xfId="1" applyFont="1" applyFill="1" applyBorder="1" applyAlignment="1">
      <alignment horizontal="center" vertical="center" wrapText="1"/>
    </xf>
    <xf numFmtId="41" fontId="4" fillId="2" borderId="9" xfId="1" applyFont="1" applyFill="1" applyBorder="1" applyAlignment="1">
      <alignment horizontal="center" vertical="center" wrapText="1"/>
    </xf>
    <xf numFmtId="41" fontId="5" fillId="0" borderId="2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185" fontId="0" fillId="0" borderId="0" xfId="0" applyNumberFormat="1">
      <alignment vertical="center"/>
    </xf>
    <xf numFmtId="0" fontId="7" fillId="0" borderId="0" xfId="0" applyFont="1" applyFill="1" applyAlignment="1">
      <alignment horizontal="right" vertical="center"/>
    </xf>
    <xf numFmtId="41" fontId="7" fillId="19" borderId="2" xfId="1" applyFont="1" applyFill="1" applyBorder="1">
      <alignment vertical="center"/>
    </xf>
    <xf numFmtId="185" fontId="0" fillId="0" borderId="0" xfId="0" applyNumberFormat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185" fontId="4" fillId="2" borderId="2" xfId="0" applyNumberFormat="1" applyFont="1" applyFill="1" applyBorder="1" applyAlignment="1">
      <alignment horizontal="center" vertical="center"/>
    </xf>
    <xf numFmtId="183" fontId="4" fillId="2" borderId="2" xfId="0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41" fontId="7" fillId="0" borderId="2" xfId="1" applyFont="1" applyBorder="1" applyAlignment="1">
      <alignment horizontal="center" vertical="center"/>
    </xf>
    <xf numFmtId="41" fontId="7" fillId="0" borderId="2" xfId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84" fontId="7" fillId="0" borderId="0" xfId="0" applyNumberFormat="1" applyFont="1" applyAlignment="1">
      <alignment horizontal="left" vertical="center"/>
    </xf>
    <xf numFmtId="184" fontId="7" fillId="0" borderId="0" xfId="0" applyNumberFormat="1" applyFont="1" applyAlignment="1">
      <alignment horizontal="center" vertical="center"/>
    </xf>
    <xf numFmtId="186" fontId="7" fillId="0" borderId="2" xfId="0" applyNumberFormat="1" applyFont="1" applyBorder="1" applyAlignment="1">
      <alignment vertical="center"/>
    </xf>
    <xf numFmtId="186" fontId="7" fillId="11" borderId="2" xfId="0" applyNumberFormat="1" applyFont="1" applyFill="1" applyBorder="1" applyAlignment="1">
      <alignment vertical="center"/>
    </xf>
    <xf numFmtId="186" fontId="7" fillId="15" borderId="2" xfId="0" applyNumberFormat="1" applyFont="1" applyFill="1" applyBorder="1" applyAlignment="1">
      <alignment vertical="center"/>
    </xf>
    <xf numFmtId="41" fontId="5" fillId="23" borderId="2" xfId="1" applyFont="1" applyFill="1" applyBorder="1" applyAlignment="1">
      <alignment horizontal="center" vertical="center"/>
    </xf>
    <xf numFmtId="186" fontId="7" fillId="23" borderId="2" xfId="0" applyNumberFormat="1" applyFont="1" applyFill="1" applyBorder="1" applyAlignment="1">
      <alignment vertical="center"/>
    </xf>
    <xf numFmtId="186" fontId="7" fillId="8" borderId="2" xfId="0" applyNumberFormat="1" applyFont="1" applyFill="1" applyBorder="1" applyAlignment="1">
      <alignment vertical="center"/>
    </xf>
    <xf numFmtId="186" fontId="7" fillId="16" borderId="2" xfId="0" applyNumberFormat="1" applyFont="1" applyFill="1" applyBorder="1" applyAlignment="1">
      <alignment vertical="center"/>
    </xf>
    <xf numFmtId="41" fontId="5" fillId="0" borderId="2" xfId="1" applyFont="1" applyBorder="1" applyAlignment="1">
      <alignment horizontal="center" vertical="center"/>
    </xf>
    <xf numFmtId="186" fontId="7" fillId="17" borderId="2" xfId="0" applyNumberFormat="1" applyFont="1" applyFill="1" applyBorder="1" applyAlignment="1">
      <alignment vertical="center"/>
    </xf>
    <xf numFmtId="41" fontId="7" fillId="23" borderId="2" xfId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84" fontId="7" fillId="0" borderId="0" xfId="0" applyNumberFormat="1" applyFont="1" applyBorder="1" applyAlignment="1">
      <alignment horizontal="center" vertical="center"/>
    </xf>
    <xf numFmtId="184" fontId="7" fillId="0" borderId="0" xfId="0" applyNumberFormat="1" applyFont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184" fontId="7" fillId="0" borderId="0" xfId="0" applyNumberFormat="1" applyFont="1" applyAlignment="1">
      <alignment horizontal="right" vertical="center"/>
    </xf>
    <xf numFmtId="181" fontId="7" fillId="4" borderId="0" xfId="0" applyNumberFormat="1" applyFont="1" applyFill="1" applyBorder="1">
      <alignment vertical="center"/>
    </xf>
    <xf numFmtId="1" fontId="7" fillId="4" borderId="0" xfId="0" applyNumberFormat="1" applyFont="1" applyFill="1">
      <alignment vertical="center"/>
    </xf>
    <xf numFmtId="187" fontId="8" fillId="9" borderId="2" xfId="0" applyNumberFormat="1" applyFont="1" applyFill="1" applyBorder="1">
      <alignment vertical="center"/>
    </xf>
    <xf numFmtId="181" fontId="8" fillId="10" borderId="2" xfId="0" applyNumberFormat="1" applyFont="1" applyFill="1" applyBorder="1">
      <alignment vertical="center"/>
    </xf>
    <xf numFmtId="181" fontId="15" fillId="9" borderId="2" xfId="0" applyNumberFormat="1" applyFont="1" applyFill="1" applyBorder="1">
      <alignment vertical="center"/>
    </xf>
    <xf numFmtId="188" fontId="15" fillId="24" borderId="2" xfId="0" applyNumberFormat="1" applyFont="1" applyFill="1" applyBorder="1">
      <alignment vertical="center"/>
    </xf>
    <xf numFmtId="177" fontId="15" fillId="24" borderId="2" xfId="1" applyNumberFormat="1" applyFont="1" applyFill="1" applyBorder="1">
      <alignment vertical="center"/>
    </xf>
    <xf numFmtId="181" fontId="15" fillId="24" borderId="2" xfId="0" applyNumberFormat="1" applyFont="1" applyFill="1" applyBorder="1">
      <alignment vertical="center"/>
    </xf>
    <xf numFmtId="181" fontId="8" fillId="7" borderId="2" xfId="0" applyNumberFormat="1" applyFont="1" applyFill="1" applyBorder="1">
      <alignment vertical="center"/>
    </xf>
    <xf numFmtId="181" fontId="15" fillId="7" borderId="2" xfId="0" applyNumberFormat="1" applyFont="1" applyFill="1" applyBorder="1">
      <alignment vertical="center"/>
    </xf>
    <xf numFmtId="187" fontId="8" fillId="7" borderId="2" xfId="0" applyNumberFormat="1" applyFont="1" applyFill="1" applyBorder="1">
      <alignment vertical="center"/>
    </xf>
    <xf numFmtId="181" fontId="8" fillId="20" borderId="2" xfId="0" applyNumberFormat="1" applyFont="1" applyFill="1" applyBorder="1">
      <alignment vertical="center"/>
    </xf>
    <xf numFmtId="181" fontId="15" fillId="25" borderId="2" xfId="0" applyNumberFormat="1" applyFont="1" applyFill="1" applyBorder="1">
      <alignment vertical="center"/>
    </xf>
    <xf numFmtId="0" fontId="7" fillId="4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5" fillId="23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8" fillId="4" borderId="0" xfId="0" applyFont="1" applyFill="1">
      <alignment vertical="center"/>
    </xf>
    <xf numFmtId="0" fontId="0" fillId="4" borderId="0" xfId="0" applyFill="1" applyAlignment="1">
      <alignment horizontal="center" vertical="center"/>
    </xf>
    <xf numFmtId="41" fontId="19" fillId="2" borderId="17" xfId="1" applyFont="1" applyFill="1" applyBorder="1" applyAlignment="1">
      <alignment horizontal="center" vertical="center"/>
    </xf>
    <xf numFmtId="0" fontId="21" fillId="4" borderId="0" xfId="0" applyFont="1" applyFill="1">
      <alignment vertical="center"/>
    </xf>
    <xf numFmtId="0" fontId="10" fillId="4" borderId="0" xfId="0" applyFont="1" applyFill="1">
      <alignment vertical="center"/>
    </xf>
    <xf numFmtId="0" fontId="22" fillId="4" borderId="0" xfId="0" applyFont="1" applyFill="1">
      <alignment vertical="center"/>
    </xf>
    <xf numFmtId="182" fontId="7" fillId="26" borderId="2" xfId="0" applyNumberFormat="1" applyFont="1" applyFill="1" applyBorder="1">
      <alignment vertical="center"/>
    </xf>
    <xf numFmtId="176" fontId="7" fillId="0" borderId="0" xfId="1" applyNumberFormat="1" applyFont="1" applyFill="1" applyBorder="1">
      <alignment vertical="center"/>
    </xf>
    <xf numFmtId="181" fontId="13" fillId="4" borderId="2" xfId="1" applyNumberFormat="1" applyFont="1" applyFill="1" applyBorder="1" applyAlignment="1">
      <alignment horizontal="right" vertical="center"/>
    </xf>
    <xf numFmtId="41" fontId="12" fillId="2" borderId="2" xfId="1" applyFont="1" applyFill="1" applyBorder="1" applyAlignment="1">
      <alignment horizontal="center" vertical="center"/>
    </xf>
    <xf numFmtId="181" fontId="7" fillId="4" borderId="2" xfId="0" applyNumberFormat="1" applyFont="1" applyFill="1" applyBorder="1" applyAlignment="1">
      <alignment horizontal="center" vertical="center"/>
    </xf>
    <xf numFmtId="10" fontId="7" fillId="0" borderId="2" xfId="0" applyNumberFormat="1" applyFont="1" applyFill="1" applyBorder="1">
      <alignment vertical="center"/>
    </xf>
    <xf numFmtId="41" fontId="6" fillId="0" borderId="2" xfId="1" applyFont="1" applyFill="1" applyBorder="1">
      <alignment vertical="center"/>
    </xf>
    <xf numFmtId="0" fontId="23" fillId="4" borderId="0" xfId="0" applyFont="1" applyFill="1">
      <alignment vertical="center"/>
    </xf>
    <xf numFmtId="0" fontId="2" fillId="2" borderId="1" xfId="0" applyFont="1" applyFill="1" applyBorder="1" applyAlignment="1">
      <alignment horizontal="center" vertical="center"/>
    </xf>
    <xf numFmtId="176" fontId="6" fillId="4" borderId="2" xfId="1" applyNumberFormat="1" applyFont="1" applyFill="1" applyBorder="1">
      <alignment vertical="center"/>
    </xf>
    <xf numFmtId="41" fontId="6" fillId="4" borderId="0" xfId="1" applyFont="1" applyFill="1" applyAlignment="1">
      <alignment horizontal="center" vertical="center"/>
    </xf>
    <xf numFmtId="41" fontId="6" fillId="4" borderId="0" xfId="1" applyFont="1" applyFill="1">
      <alignment vertical="center"/>
    </xf>
    <xf numFmtId="176" fontId="6" fillId="8" borderId="2" xfId="1" applyNumberFormat="1" applyFont="1" applyFill="1" applyBorder="1">
      <alignment vertical="center"/>
    </xf>
    <xf numFmtId="176" fontId="5" fillId="4" borderId="0" xfId="0" applyNumberFormat="1" applyFont="1" applyFill="1">
      <alignment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49" fontId="5" fillId="4" borderId="2" xfId="1" applyNumberFormat="1" applyFont="1" applyFill="1" applyBorder="1" applyAlignment="1">
      <alignment horizontal="right" vertical="center"/>
    </xf>
    <xf numFmtId="41" fontId="6" fillId="26" borderId="2" xfId="1" applyFont="1" applyFill="1" applyBorder="1">
      <alignment vertical="center"/>
    </xf>
    <xf numFmtId="1" fontId="6" fillId="19" borderId="11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6" fillId="21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1" fontId="7" fillId="0" borderId="0" xfId="1" applyFont="1" applyFill="1" applyBorder="1">
      <alignment vertical="center"/>
    </xf>
    <xf numFmtId="181" fontId="7" fillId="0" borderId="0" xfId="0" applyNumberFormat="1" applyFont="1" applyFill="1" applyBorder="1">
      <alignment vertical="center"/>
    </xf>
    <xf numFmtId="41" fontId="24" fillId="19" borderId="2" xfId="1" applyFont="1" applyFill="1" applyBorder="1">
      <alignment vertical="center"/>
    </xf>
    <xf numFmtId="181" fontId="24" fillId="19" borderId="2" xfId="0" applyNumberFormat="1" applyFont="1" applyFill="1" applyBorder="1">
      <alignment vertical="center"/>
    </xf>
    <xf numFmtId="0" fontId="25" fillId="4" borderId="0" xfId="0" applyFont="1" applyFill="1">
      <alignment vertical="center"/>
    </xf>
    <xf numFmtId="181" fontId="24" fillId="22" borderId="2" xfId="0" applyNumberFormat="1" applyFont="1" applyFill="1" applyBorder="1">
      <alignment vertical="center"/>
    </xf>
    <xf numFmtId="41" fontId="24" fillId="0" borderId="2" xfId="1" applyFont="1" applyFill="1" applyBorder="1">
      <alignment vertical="center"/>
    </xf>
    <xf numFmtId="181" fontId="24" fillId="0" borderId="2" xfId="0" applyNumberFormat="1" applyFont="1" applyFill="1" applyBorder="1">
      <alignment vertical="center"/>
    </xf>
    <xf numFmtId="0" fontId="25" fillId="0" borderId="0" xfId="0" applyFont="1">
      <alignment vertical="center"/>
    </xf>
    <xf numFmtId="176" fontId="26" fillId="11" borderId="2" xfId="0" applyNumberFormat="1" applyFont="1" applyFill="1" applyBorder="1" applyAlignment="1">
      <alignment horizontal="center" vertical="center"/>
    </xf>
    <xf numFmtId="176" fontId="26" fillId="7" borderId="2" xfId="0" applyNumberFormat="1" applyFont="1" applyFill="1" applyBorder="1" applyAlignment="1">
      <alignment horizontal="center" vertical="center"/>
    </xf>
    <xf numFmtId="176" fontId="26" fillId="6" borderId="2" xfId="0" applyNumberFormat="1" applyFont="1" applyFill="1" applyBorder="1" applyAlignment="1">
      <alignment vertical="center"/>
    </xf>
    <xf numFmtId="176" fontId="26" fillId="8" borderId="2" xfId="0" applyNumberFormat="1" applyFont="1" applyFill="1" applyBorder="1" applyAlignment="1">
      <alignment horizontal="center" vertical="center"/>
    </xf>
    <xf numFmtId="41" fontId="27" fillId="5" borderId="2" xfId="1" applyNumberFormat="1" applyFont="1" applyFill="1" applyBorder="1">
      <alignment vertical="center"/>
    </xf>
    <xf numFmtId="176" fontId="24" fillId="6" borderId="3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8" fillId="4" borderId="0" xfId="0" applyFont="1" applyFill="1">
      <alignment vertical="center"/>
    </xf>
    <xf numFmtId="0" fontId="10" fillId="0" borderId="0" xfId="0" applyFont="1" applyAlignment="1">
      <alignment horizontal="left" vertical="center"/>
    </xf>
    <xf numFmtId="0" fontId="15" fillId="4" borderId="0" xfId="0" applyFont="1" applyFill="1">
      <alignment vertical="center"/>
    </xf>
    <xf numFmtId="49" fontId="10" fillId="4" borderId="0" xfId="0" applyNumberFormat="1" applyFont="1" applyFill="1">
      <alignment vertical="center"/>
    </xf>
    <xf numFmtId="49" fontId="15" fillId="20" borderId="0" xfId="0" applyNumberFormat="1" applyFont="1" applyFill="1">
      <alignment vertical="center"/>
    </xf>
    <xf numFmtId="49" fontId="15" fillId="4" borderId="0" xfId="0" applyNumberFormat="1" applyFont="1" applyFill="1">
      <alignment vertical="center"/>
    </xf>
    <xf numFmtId="0" fontId="10" fillId="0" borderId="0" xfId="0" applyFont="1" applyFill="1">
      <alignment vertical="center"/>
    </xf>
    <xf numFmtId="0" fontId="15" fillId="0" borderId="0" xfId="0" applyFont="1" applyFill="1">
      <alignment vertical="center"/>
    </xf>
    <xf numFmtId="1" fontId="15" fillId="0" borderId="0" xfId="0" applyNumberFormat="1" applyFont="1" applyFill="1" applyBorder="1">
      <alignment vertical="center"/>
    </xf>
    <xf numFmtId="0" fontId="29" fillId="0" borderId="0" xfId="0" applyFont="1" applyFill="1">
      <alignment vertical="center"/>
    </xf>
    <xf numFmtId="0" fontId="15" fillId="4" borderId="0" xfId="0" applyFont="1" applyFill="1" applyBorder="1">
      <alignment vertical="center"/>
    </xf>
    <xf numFmtId="185" fontId="7" fillId="0" borderId="0" xfId="0" applyNumberFormat="1" applyFont="1" applyAlignment="1">
      <alignment horizontal="center" vertical="center"/>
    </xf>
    <xf numFmtId="183" fontId="4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84" fontId="17" fillId="2" borderId="2" xfId="0" applyNumberFormat="1" applyFont="1" applyFill="1" applyBorder="1" applyAlignment="1">
      <alignment horizontal="center" vertical="center"/>
    </xf>
    <xf numFmtId="0" fontId="29" fillId="4" borderId="0" xfId="0" applyFont="1" applyFill="1">
      <alignment vertical="center"/>
    </xf>
    <xf numFmtId="0" fontId="15" fillId="0" borderId="0" xfId="0" applyFont="1">
      <alignment vertical="center"/>
    </xf>
    <xf numFmtId="181" fontId="7" fillId="16" borderId="2" xfId="1" applyNumberFormat="1" applyFont="1" applyFill="1" applyBorder="1">
      <alignment vertical="center"/>
    </xf>
    <xf numFmtId="181" fontId="7" fillId="0" borderId="2" xfId="1" applyNumberFormat="1" applyFont="1" applyFill="1" applyBorder="1">
      <alignment vertical="center"/>
    </xf>
    <xf numFmtId="0" fontId="6" fillId="0" borderId="2" xfId="0" applyFont="1" applyFill="1" applyBorder="1">
      <alignment vertical="center"/>
    </xf>
    <xf numFmtId="41" fontId="13" fillId="4" borderId="0" xfId="1" applyFont="1" applyFill="1" applyBorder="1" applyAlignment="1">
      <alignment horizontal="center" vertical="center"/>
    </xf>
    <xf numFmtId="181" fontId="6" fillId="4" borderId="0" xfId="0" applyNumberFormat="1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49" fontId="30" fillId="4" borderId="0" xfId="0" applyNumberFormat="1" applyFont="1" applyFill="1">
      <alignment vertical="center"/>
    </xf>
    <xf numFmtId="49" fontId="7" fillId="4" borderId="2" xfId="0" applyNumberFormat="1" applyFont="1" applyFill="1" applyBorder="1" applyAlignment="1">
      <alignment horizontal="center" vertical="center"/>
    </xf>
    <xf numFmtId="49" fontId="7" fillId="4" borderId="0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>
      <alignment vertical="center"/>
    </xf>
    <xf numFmtId="3" fontId="7" fillId="4" borderId="2" xfId="0" applyNumberFormat="1" applyFont="1" applyFill="1" applyBorder="1">
      <alignment vertical="center"/>
    </xf>
    <xf numFmtId="49" fontId="7" fillId="11" borderId="2" xfId="0" applyNumberFormat="1" applyFont="1" applyFill="1" applyBorder="1" applyAlignment="1">
      <alignment vertical="center"/>
    </xf>
    <xf numFmtId="0" fontId="7" fillId="11" borderId="2" xfId="0" applyNumberFormat="1" applyFont="1" applyFill="1" applyBorder="1" applyAlignment="1">
      <alignment vertical="center"/>
    </xf>
    <xf numFmtId="181" fontId="7" fillId="11" borderId="2" xfId="0" applyNumberFormat="1" applyFont="1" applyFill="1" applyBorder="1">
      <alignment vertical="center"/>
    </xf>
    <xf numFmtId="49" fontId="7" fillId="11" borderId="2" xfId="0" applyNumberFormat="1" applyFont="1" applyFill="1" applyBorder="1" applyAlignment="1">
      <alignment vertical="center" wrapText="1"/>
    </xf>
    <xf numFmtId="181" fontId="7" fillId="4" borderId="0" xfId="0" applyNumberFormat="1" applyFont="1" applyFill="1" applyBorder="1" applyAlignment="1">
      <alignment horizontal="center" vertical="center"/>
    </xf>
    <xf numFmtId="49" fontId="7" fillId="4" borderId="0" xfId="0" applyNumberFormat="1" applyFont="1" applyFill="1" applyBorder="1">
      <alignment vertical="center"/>
    </xf>
    <xf numFmtId="181" fontId="7" fillId="19" borderId="7" xfId="0" applyNumberFormat="1" applyFont="1" applyFill="1" applyBorder="1">
      <alignment vertical="center"/>
    </xf>
    <xf numFmtId="181" fontId="7" fillId="19" borderId="2" xfId="0" applyNumberFormat="1" applyFont="1" applyFill="1" applyBorder="1">
      <alignment vertical="center"/>
    </xf>
    <xf numFmtId="49" fontId="7" fillId="11" borderId="2" xfId="0" applyNumberFormat="1" applyFont="1" applyFill="1" applyBorder="1">
      <alignment vertical="center"/>
    </xf>
    <xf numFmtId="49" fontId="7" fillId="11" borderId="2" xfId="0" applyNumberFormat="1" applyFont="1" applyFill="1" applyBorder="1" applyAlignment="1">
      <alignment horizontal="left" vertical="center" wrapText="1"/>
    </xf>
    <xf numFmtId="0" fontId="7" fillId="11" borderId="2" xfId="0" applyNumberFormat="1" applyFont="1" applyFill="1" applyBorder="1">
      <alignment vertical="center"/>
    </xf>
    <xf numFmtId="0" fontId="6" fillId="11" borderId="2" xfId="0" applyFont="1" applyFill="1" applyBorder="1" applyAlignment="1">
      <alignment vertical="center" wrapText="1"/>
    </xf>
    <xf numFmtId="189" fontId="15" fillId="19" borderId="2" xfId="0" applyNumberFormat="1" applyFont="1" applyFill="1" applyBorder="1">
      <alignment vertical="center"/>
    </xf>
    <xf numFmtId="49" fontId="8" fillId="4" borderId="0" xfId="0" applyNumberFormat="1" applyFont="1" applyFill="1">
      <alignment vertical="center"/>
    </xf>
    <xf numFmtId="181" fontId="7" fillId="26" borderId="2" xfId="1" applyNumberFormat="1" applyFont="1" applyFill="1" applyBorder="1">
      <alignment vertical="center"/>
    </xf>
    <xf numFmtId="9" fontId="7" fillId="0" borderId="2" xfId="1" applyNumberFormat="1" applyFont="1" applyFill="1" applyBorder="1">
      <alignment vertical="center"/>
    </xf>
    <xf numFmtId="181" fontId="7" fillId="7" borderId="2" xfId="1" applyNumberFormat="1" applyFont="1" applyFill="1" applyBorder="1">
      <alignment vertical="center"/>
    </xf>
    <xf numFmtId="9" fontId="7" fillId="7" borderId="2" xfId="1" applyNumberFormat="1" applyFont="1" applyFill="1" applyBorder="1">
      <alignment vertical="center"/>
    </xf>
    <xf numFmtId="181" fontId="7" fillId="9" borderId="2" xfId="1" applyNumberFormat="1" applyFont="1" applyFill="1" applyBorder="1">
      <alignment vertical="center"/>
    </xf>
    <xf numFmtId="9" fontId="7" fillId="9" borderId="2" xfId="1" applyNumberFormat="1" applyFont="1" applyFill="1" applyBorder="1">
      <alignment vertical="center"/>
    </xf>
    <xf numFmtId="0" fontId="31" fillId="4" borderId="0" xfId="0" applyFont="1" applyFill="1">
      <alignment vertical="center"/>
    </xf>
    <xf numFmtId="49" fontId="31" fillId="4" borderId="0" xfId="0" applyNumberFormat="1" applyFont="1" applyFill="1">
      <alignment vertical="center"/>
    </xf>
    <xf numFmtId="9" fontId="7" fillId="26" borderId="2" xfId="0" applyNumberFormat="1" applyFont="1" applyFill="1" applyBorder="1" applyAlignment="1">
      <alignment horizontal="center" vertical="center"/>
    </xf>
    <xf numFmtId="181" fontId="7" fillId="4" borderId="2" xfId="1" applyNumberFormat="1" applyFont="1" applyFill="1" applyBorder="1" applyAlignment="1">
      <alignment horizontal="right" vertical="center"/>
    </xf>
    <xf numFmtId="176" fontId="7" fillId="0" borderId="2" xfId="1" applyNumberFormat="1" applyFont="1" applyFill="1" applyBorder="1" applyAlignment="1">
      <alignment horizontal="center" vertical="center"/>
    </xf>
    <xf numFmtId="41" fontId="7" fillId="26" borderId="2" xfId="1" applyFont="1" applyFill="1" applyBorder="1" applyAlignment="1">
      <alignment horizontal="center" vertical="center"/>
    </xf>
    <xf numFmtId="176" fontId="7" fillId="26" borderId="2" xfId="1" applyNumberFormat="1" applyFont="1" applyFill="1" applyBorder="1" applyAlignment="1">
      <alignment horizontal="center" vertical="center"/>
    </xf>
    <xf numFmtId="41" fontId="5" fillId="26" borderId="2" xfId="1" applyFont="1" applyFill="1" applyBorder="1" applyAlignment="1">
      <alignment horizontal="center" vertical="center"/>
    </xf>
    <xf numFmtId="0" fontId="14" fillId="4" borderId="0" xfId="4" applyFill="1">
      <alignment vertical="center"/>
    </xf>
    <xf numFmtId="0" fontId="14" fillId="4" borderId="0" xfId="4" applyFill="1" applyAlignment="1">
      <alignment vertical="center" wrapText="1"/>
    </xf>
    <xf numFmtId="0" fontId="4" fillId="2" borderId="0" xfId="5" applyFont="1" applyFill="1" applyBorder="1" applyAlignment="1">
      <alignment horizontal="center" vertical="center" wrapText="1"/>
    </xf>
    <xf numFmtId="0" fontId="14" fillId="0" borderId="0" xfId="4">
      <alignment vertical="center"/>
    </xf>
    <xf numFmtId="41" fontId="11" fillId="2" borderId="2" xfId="6" applyFont="1" applyFill="1" applyBorder="1" applyAlignment="1">
      <alignment horizontal="center" vertical="center"/>
    </xf>
    <xf numFmtId="49" fontId="11" fillId="2" borderId="2" xfId="6" applyNumberFormat="1" applyFont="1" applyFill="1" applyBorder="1" applyAlignment="1">
      <alignment horizontal="center" vertical="center"/>
    </xf>
    <xf numFmtId="41" fontId="36" fillId="5" borderId="2" xfId="6" applyNumberFormat="1" applyFont="1" applyFill="1" applyBorder="1">
      <alignment vertical="center"/>
    </xf>
    <xf numFmtId="190" fontId="37" fillId="16" borderId="2" xfId="5" applyNumberFormat="1" applyFont="1" applyFill="1" applyBorder="1" applyAlignment="1">
      <alignment vertical="center"/>
    </xf>
    <xf numFmtId="176" fontId="37" fillId="11" borderId="2" xfId="5" applyNumberFormat="1" applyFont="1" applyFill="1" applyBorder="1" applyAlignment="1">
      <alignment horizontal="right" vertical="center"/>
    </xf>
    <xf numFmtId="0" fontId="38" fillId="0" borderId="0" xfId="4" applyFont="1">
      <alignment vertical="center"/>
    </xf>
    <xf numFmtId="49" fontId="11" fillId="2" borderId="15" xfId="7" applyNumberFormat="1" applyFont="1" applyFill="1" applyBorder="1" applyAlignment="1">
      <alignment horizontal="center" vertical="center"/>
    </xf>
    <xf numFmtId="49" fontId="11" fillId="2" borderId="15" xfId="7" applyNumberFormat="1" applyFont="1" applyFill="1" applyBorder="1" applyAlignment="1">
      <alignment horizontal="center" vertical="center" wrapText="1"/>
    </xf>
    <xf numFmtId="49" fontId="11" fillId="2" borderId="1" xfId="7" applyNumberFormat="1" applyFont="1" applyFill="1" applyBorder="1" applyAlignment="1">
      <alignment horizontal="center" vertical="center" wrapText="1"/>
    </xf>
    <xf numFmtId="41" fontId="11" fillId="2" borderId="1" xfId="6" applyFont="1" applyFill="1" applyBorder="1" applyAlignment="1">
      <alignment horizontal="center" vertical="center" wrapText="1"/>
    </xf>
    <xf numFmtId="41" fontId="39" fillId="0" borderId="2" xfId="6" applyFont="1" applyFill="1" applyBorder="1">
      <alignment vertical="center"/>
    </xf>
    <xf numFmtId="41" fontId="40" fillId="16" borderId="2" xfId="6" applyNumberFormat="1" applyFont="1" applyFill="1" applyBorder="1">
      <alignment vertical="center"/>
    </xf>
    <xf numFmtId="177" fontId="40" fillId="16" borderId="2" xfId="6" applyNumberFormat="1" applyFont="1" applyFill="1" applyBorder="1">
      <alignment vertical="center"/>
    </xf>
    <xf numFmtId="41" fontId="40" fillId="0" borderId="2" xfId="6" applyFont="1" applyFill="1" applyBorder="1">
      <alignment vertical="center"/>
    </xf>
    <xf numFmtId="49" fontId="39" fillId="0" borderId="2" xfId="6" applyNumberFormat="1" applyFont="1" applyFill="1" applyBorder="1" applyAlignment="1">
      <alignment horizontal="center" vertical="center"/>
    </xf>
    <xf numFmtId="41" fontId="39" fillId="20" borderId="2" xfId="6" applyFont="1" applyFill="1" applyBorder="1">
      <alignment vertical="center"/>
    </xf>
    <xf numFmtId="41" fontId="40" fillId="20" borderId="2" xfId="6" applyNumberFormat="1" applyFont="1" applyFill="1" applyBorder="1">
      <alignment vertical="center"/>
    </xf>
    <xf numFmtId="177" fontId="40" fillId="20" borderId="2" xfId="6" applyNumberFormat="1" applyFont="1" applyFill="1" applyBorder="1">
      <alignment vertical="center"/>
    </xf>
    <xf numFmtId="179" fontId="40" fillId="4" borderId="0" xfId="6" applyNumberFormat="1" applyFont="1" applyFill="1" applyBorder="1">
      <alignment vertical="center"/>
    </xf>
    <xf numFmtId="49" fontId="39" fillId="18" borderId="2" xfId="6" applyNumberFormat="1" applyFont="1" applyFill="1" applyBorder="1" applyAlignment="1">
      <alignment horizontal="center" vertical="center"/>
    </xf>
    <xf numFmtId="0" fontId="41" fillId="0" borderId="0" xfId="4" applyFont="1">
      <alignment vertical="center"/>
    </xf>
    <xf numFmtId="41" fontId="40" fillId="6" borderId="2" xfId="6" applyNumberFormat="1" applyFont="1" applyFill="1" applyBorder="1">
      <alignment vertical="center"/>
    </xf>
    <xf numFmtId="177" fontId="40" fillId="6" borderId="2" xfId="6" applyNumberFormat="1" applyFont="1" applyFill="1" applyBorder="1">
      <alignment vertical="center"/>
    </xf>
    <xf numFmtId="41" fontId="40" fillId="0" borderId="0" xfId="6" applyFont="1" applyFill="1" applyBorder="1">
      <alignment vertical="center"/>
    </xf>
    <xf numFmtId="43" fontId="14" fillId="0" borderId="0" xfId="4" applyNumberFormat="1">
      <alignment vertical="center"/>
    </xf>
    <xf numFmtId="41" fontId="11" fillId="2" borderId="2" xfId="6" applyFont="1" applyFill="1" applyBorder="1" applyAlignment="1">
      <alignment vertical="center"/>
    </xf>
    <xf numFmtId="176" fontId="42" fillId="20" borderId="2" xfId="5" applyNumberFormat="1" applyFont="1" applyFill="1" applyBorder="1" applyAlignment="1">
      <alignment vertical="center"/>
    </xf>
    <xf numFmtId="190" fontId="42" fillId="10" borderId="2" xfId="5" applyNumberFormat="1" applyFont="1" applyFill="1" applyBorder="1" applyAlignment="1">
      <alignment vertical="center"/>
    </xf>
    <xf numFmtId="176" fontId="42" fillId="10" borderId="2" xfId="5" applyNumberFormat="1" applyFont="1" applyFill="1" applyBorder="1" applyAlignment="1">
      <alignment vertical="center"/>
    </xf>
    <xf numFmtId="49" fontId="11" fillId="2" borderId="6" xfId="7" applyNumberFormat="1" applyFont="1" applyFill="1" applyBorder="1" applyAlignment="1">
      <alignment horizontal="center" vertical="center"/>
    </xf>
    <xf numFmtId="49" fontId="11" fillId="2" borderId="8" xfId="7" applyNumberFormat="1" applyFont="1" applyFill="1" applyBorder="1" applyAlignment="1">
      <alignment horizontal="center" vertical="center"/>
    </xf>
    <xf numFmtId="190" fontId="40" fillId="0" borderId="4" xfId="6" applyNumberFormat="1" applyFont="1" applyFill="1" applyBorder="1">
      <alignment vertical="center"/>
    </xf>
    <xf numFmtId="177" fontId="40" fillId="0" borderId="2" xfId="6" applyNumberFormat="1" applyFont="1" applyFill="1" applyBorder="1">
      <alignment vertical="center"/>
    </xf>
    <xf numFmtId="41" fontId="40" fillId="3" borderId="2" xfId="6" applyNumberFormat="1" applyFont="1" applyFill="1" applyBorder="1">
      <alignment vertical="center"/>
    </xf>
    <xf numFmtId="41" fontId="39" fillId="27" borderId="2" xfId="6" applyFont="1" applyFill="1" applyBorder="1">
      <alignment vertical="center"/>
    </xf>
    <xf numFmtId="41" fontId="39" fillId="26" borderId="2" xfId="6" applyFont="1" applyFill="1" applyBorder="1">
      <alignment vertical="center"/>
    </xf>
    <xf numFmtId="176" fontId="40" fillId="0" borderId="2" xfId="6" applyNumberFormat="1" applyFont="1" applyFill="1" applyBorder="1">
      <alignment vertical="center"/>
    </xf>
    <xf numFmtId="41" fontId="40" fillId="0" borderId="2" xfId="6" applyNumberFormat="1" applyFont="1" applyFill="1" applyBorder="1">
      <alignment vertical="center"/>
    </xf>
    <xf numFmtId="177" fontId="40" fillId="12" borderId="2" xfId="6" applyNumberFormat="1" applyFont="1" applyFill="1" applyBorder="1">
      <alignment vertical="center"/>
    </xf>
    <xf numFmtId="41" fontId="39" fillId="6" borderId="2" xfId="6" applyFont="1" applyFill="1" applyBorder="1">
      <alignment vertical="center"/>
    </xf>
    <xf numFmtId="176" fontId="40" fillId="6" borderId="2" xfId="6" applyNumberFormat="1" applyFont="1" applyFill="1" applyBorder="1">
      <alignment vertical="center"/>
    </xf>
    <xf numFmtId="41" fontId="6" fillId="4" borderId="2" xfId="6" applyFont="1" applyFill="1" applyBorder="1">
      <alignment vertical="center"/>
    </xf>
    <xf numFmtId="41" fontId="6" fillId="6" borderId="2" xfId="6" applyFont="1" applyFill="1" applyBorder="1">
      <alignment vertical="center"/>
    </xf>
    <xf numFmtId="190" fontId="40" fillId="6" borderId="4" xfId="6" applyNumberFormat="1" applyFont="1" applyFill="1" applyBorder="1">
      <alignment vertical="center"/>
    </xf>
    <xf numFmtId="0" fontId="13" fillId="0" borderId="0" xfId="0" applyFont="1">
      <alignment vertical="center"/>
    </xf>
    <xf numFmtId="0" fontId="20" fillId="0" borderId="0" xfId="4" applyFont="1">
      <alignment vertical="center"/>
    </xf>
    <xf numFmtId="41" fontId="39" fillId="0" borderId="2" xfId="6" applyFont="1" applyFill="1" applyBorder="1" applyAlignment="1">
      <alignment horizontal="right" vertical="center"/>
    </xf>
    <xf numFmtId="41" fontId="39" fillId="18" borderId="2" xfId="6" applyFont="1" applyFill="1" applyBorder="1" applyAlignment="1">
      <alignment horizontal="right" vertical="center"/>
    </xf>
    <xf numFmtId="41" fontId="39" fillId="18" borderId="2" xfId="8" applyFont="1" applyFill="1" applyBorder="1" applyAlignment="1">
      <alignment horizontal="right" vertical="center"/>
    </xf>
    <xf numFmtId="41" fontId="39" fillId="0" borderId="2" xfId="8" applyFont="1" applyFill="1" applyBorder="1" applyAlignment="1">
      <alignment horizontal="right" vertical="center"/>
    </xf>
    <xf numFmtId="177" fontId="40" fillId="16" borderId="2" xfId="6" applyNumberFormat="1" applyFont="1" applyFill="1" applyBorder="1" applyAlignment="1">
      <alignment horizontal="center" vertical="center"/>
    </xf>
    <xf numFmtId="0" fontId="14" fillId="4" borderId="0" xfId="4" applyFill="1" applyAlignment="1">
      <alignment horizontal="center" vertical="center"/>
    </xf>
    <xf numFmtId="0" fontId="32" fillId="4" borderId="0" xfId="4" applyFont="1" applyFill="1">
      <alignment vertical="center"/>
    </xf>
    <xf numFmtId="0" fontId="20" fillId="4" borderId="0" xfId="4" applyFont="1" applyFill="1">
      <alignment vertical="center"/>
    </xf>
    <xf numFmtId="0" fontId="35" fillId="26" borderId="2" xfId="4" applyFont="1" applyFill="1" applyBorder="1">
      <alignment vertical="center"/>
    </xf>
    <xf numFmtId="0" fontId="34" fillId="4" borderId="0" xfId="4" applyFont="1" applyFill="1">
      <alignment vertical="center"/>
    </xf>
    <xf numFmtId="0" fontId="13" fillId="4" borderId="0" xfId="4" applyFont="1" applyFill="1" applyAlignment="1">
      <alignment vertical="top" wrapText="1"/>
    </xf>
    <xf numFmtId="0" fontId="34" fillId="4" borderId="0" xfId="4" applyFont="1" applyFill="1" applyAlignment="1">
      <alignment horizontal="center" vertical="center"/>
    </xf>
    <xf numFmtId="0" fontId="14" fillId="4" borderId="0" xfId="4" applyFill="1" applyAlignment="1">
      <alignment vertical="top" wrapText="1"/>
    </xf>
    <xf numFmtId="176" fontId="37" fillId="16" borderId="2" xfId="5" applyNumberFormat="1" applyFont="1" applyFill="1" applyBorder="1" applyAlignment="1">
      <alignment horizontal="center" vertical="center"/>
    </xf>
    <xf numFmtId="176" fontId="37" fillId="11" borderId="2" xfId="5" applyNumberFormat="1" applyFont="1" applyFill="1" applyBorder="1" applyAlignment="1">
      <alignment vertical="center"/>
    </xf>
    <xf numFmtId="177" fontId="40" fillId="20" borderId="2" xfId="6" applyNumberFormat="1" applyFont="1" applyFill="1" applyBorder="1" applyAlignment="1">
      <alignment horizontal="center" vertical="center"/>
    </xf>
    <xf numFmtId="0" fontId="13" fillId="0" borderId="0" xfId="4" applyFont="1">
      <alignment vertical="center"/>
    </xf>
    <xf numFmtId="191" fontId="13" fillId="19" borderId="2" xfId="4" applyNumberFormat="1" applyFont="1" applyFill="1" applyBorder="1">
      <alignment vertical="center"/>
    </xf>
    <xf numFmtId="191" fontId="13" fillId="4" borderId="2" xfId="4" applyNumberFormat="1" applyFont="1" applyFill="1" applyBorder="1">
      <alignment vertical="center"/>
    </xf>
    <xf numFmtId="49" fontId="13" fillId="0" borderId="2" xfId="6" applyNumberFormat="1" applyFont="1" applyFill="1" applyBorder="1" applyAlignment="1">
      <alignment horizontal="center" vertical="center"/>
    </xf>
    <xf numFmtId="0" fontId="13" fillId="0" borderId="2" xfId="4" applyFont="1" applyBorder="1">
      <alignment vertical="center"/>
    </xf>
    <xf numFmtId="41" fontId="13" fillId="0" borderId="2" xfId="4" applyNumberFormat="1" applyFont="1" applyBorder="1">
      <alignment vertical="center"/>
    </xf>
    <xf numFmtId="179" fontId="13" fillId="0" borderId="2" xfId="4" applyNumberFormat="1" applyFont="1" applyBorder="1">
      <alignment vertical="center"/>
    </xf>
    <xf numFmtId="49" fontId="13" fillId="16" borderId="2" xfId="6" applyNumberFormat="1" applyFont="1" applyFill="1" applyBorder="1" applyAlignment="1">
      <alignment horizontal="center" vertical="center"/>
    </xf>
    <xf numFmtId="41" fontId="39" fillId="16" borderId="2" xfId="6" applyFont="1" applyFill="1" applyBorder="1">
      <alignment vertical="center"/>
    </xf>
    <xf numFmtId="0" fontId="13" fillId="16" borderId="2" xfId="4" applyFont="1" applyFill="1" applyBorder="1">
      <alignment vertical="center"/>
    </xf>
    <xf numFmtId="41" fontId="13" fillId="16" borderId="2" xfId="4" applyNumberFormat="1" applyFont="1" applyFill="1" applyBorder="1">
      <alignment vertical="center"/>
    </xf>
    <xf numFmtId="179" fontId="13" fillId="16" borderId="2" xfId="4" applyNumberFormat="1" applyFont="1" applyFill="1" applyBorder="1">
      <alignment vertical="center"/>
    </xf>
    <xf numFmtId="0" fontId="14" fillId="0" borderId="0" xfId="4" applyAlignment="1">
      <alignment horizontal="center" vertical="center"/>
    </xf>
    <xf numFmtId="41" fontId="40" fillId="28" borderId="2" xfId="6" applyFont="1" applyFill="1" applyBorder="1">
      <alignment vertical="center"/>
    </xf>
    <xf numFmtId="176" fontId="40" fillId="28" borderId="2" xfId="6" applyNumberFormat="1" applyFont="1" applyFill="1" applyBorder="1" applyAlignment="1">
      <alignment horizontal="right" vertical="center"/>
    </xf>
    <xf numFmtId="41" fontId="40" fillId="13" borderId="2" xfId="6" applyFont="1" applyFill="1" applyBorder="1">
      <alignment vertical="center"/>
    </xf>
    <xf numFmtId="176" fontId="40" fillId="13" borderId="2" xfId="6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/>
    </xf>
    <xf numFmtId="176" fontId="40" fillId="0" borderId="4" xfId="6" applyNumberFormat="1" applyFont="1" applyFill="1" applyBorder="1">
      <alignment vertical="center"/>
    </xf>
    <xf numFmtId="176" fontId="40" fillId="6" borderId="4" xfId="6" applyNumberFormat="1" applyFont="1" applyFill="1" applyBorder="1">
      <alignment vertical="center"/>
    </xf>
    <xf numFmtId="181" fontId="20" fillId="13" borderId="18" xfId="1" applyNumberFormat="1" applyFont="1" applyFill="1" applyBorder="1" applyAlignment="1">
      <alignment horizontal="right" vertical="center"/>
    </xf>
    <xf numFmtId="181" fontId="20" fillId="13" borderId="19" xfId="1" applyNumberFormat="1" applyFont="1" applyFill="1" applyBorder="1" applyAlignment="1">
      <alignment horizontal="right" vertical="center"/>
    </xf>
    <xf numFmtId="181" fontId="7" fillId="4" borderId="2" xfId="0" applyNumberFormat="1" applyFont="1" applyFill="1" applyBorder="1" applyAlignment="1">
      <alignment horizontal="center" vertical="center"/>
    </xf>
    <xf numFmtId="9" fontId="7" fillId="4" borderId="2" xfId="0" applyNumberFormat="1" applyFont="1" applyFill="1" applyBorder="1" applyAlignment="1">
      <alignment horizontal="center" vertical="center"/>
    </xf>
    <xf numFmtId="9" fontId="7" fillId="4" borderId="1" xfId="0" applyNumberFormat="1" applyFont="1" applyFill="1" applyBorder="1" applyAlignment="1">
      <alignment horizontal="center" vertical="center"/>
    </xf>
    <xf numFmtId="9" fontId="7" fillId="4" borderId="21" xfId="0" applyNumberFormat="1" applyFont="1" applyFill="1" applyBorder="1" applyAlignment="1">
      <alignment horizontal="center" vertical="center"/>
    </xf>
    <xf numFmtId="9" fontId="7" fillId="4" borderId="7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181" fontId="6" fillId="4" borderId="1" xfId="0" applyNumberFormat="1" applyFont="1" applyFill="1" applyBorder="1" applyAlignment="1">
      <alignment horizontal="center" vertical="center"/>
    </xf>
    <xf numFmtId="181" fontId="6" fillId="4" borderId="21" xfId="0" applyNumberFormat="1" applyFont="1" applyFill="1" applyBorder="1" applyAlignment="1">
      <alignment horizontal="center" vertical="center"/>
    </xf>
    <xf numFmtId="181" fontId="6" fillId="4" borderId="7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81" fontId="6" fillId="4" borderId="2" xfId="0" applyNumberFormat="1" applyFont="1" applyFill="1" applyBorder="1" applyAlignment="1">
      <alignment horizontal="right" vertical="center"/>
    </xf>
    <xf numFmtId="41" fontId="11" fillId="12" borderId="20" xfId="1" applyFont="1" applyFill="1" applyBorder="1" applyAlignment="1">
      <alignment horizontal="center" vertical="center"/>
    </xf>
    <xf numFmtId="41" fontId="11" fillId="12" borderId="0" xfId="1" applyFont="1" applyFill="1" applyBorder="1" applyAlignment="1">
      <alignment horizontal="center" vertical="center"/>
    </xf>
    <xf numFmtId="183" fontId="16" fillId="2" borderId="3" xfId="0" applyNumberFormat="1" applyFont="1" applyFill="1" applyBorder="1" applyAlignment="1">
      <alignment horizontal="center" vertical="center"/>
    </xf>
    <xf numFmtId="183" fontId="16" fillId="2" borderId="4" xfId="0" applyNumberFormat="1" applyFont="1" applyFill="1" applyBorder="1" applyAlignment="1">
      <alignment horizontal="center" vertical="center"/>
    </xf>
    <xf numFmtId="181" fontId="6" fillId="4" borderId="2" xfId="0" applyNumberFormat="1" applyFont="1" applyFill="1" applyBorder="1" applyAlignment="1">
      <alignment horizontal="center" vertical="center"/>
    </xf>
    <xf numFmtId="183" fontId="7" fillId="4" borderId="2" xfId="0" applyNumberFormat="1" applyFont="1" applyFill="1" applyBorder="1" applyAlignment="1">
      <alignment horizontal="center" vertical="center"/>
    </xf>
    <xf numFmtId="182" fontId="7" fillId="4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26" borderId="2" xfId="0" applyFont="1" applyFill="1" applyBorder="1" applyAlignment="1">
      <alignment horizontal="center" vertical="center" wrapText="1"/>
    </xf>
    <xf numFmtId="0" fontId="15" fillId="23" borderId="2" xfId="0" applyFont="1" applyFill="1" applyBorder="1" applyAlignment="1">
      <alignment horizontal="center" vertical="center" wrapText="1"/>
    </xf>
    <xf numFmtId="0" fontId="15" fillId="2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23" borderId="1" xfId="0" applyFont="1" applyFill="1" applyBorder="1" applyAlignment="1">
      <alignment horizontal="left" vertical="center" wrapText="1"/>
    </xf>
    <xf numFmtId="0" fontId="15" fillId="23" borderId="21" xfId="0" applyFont="1" applyFill="1" applyBorder="1" applyAlignment="1">
      <alignment horizontal="left" vertical="center" wrapText="1"/>
    </xf>
    <xf numFmtId="0" fontId="15" fillId="23" borderId="7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21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76" fontId="24" fillId="8" borderId="2" xfId="0" applyNumberFormat="1" applyFont="1" applyFill="1" applyBorder="1" applyAlignment="1">
      <alignment horizontal="center" vertical="center"/>
    </xf>
    <xf numFmtId="176" fontId="26" fillId="6" borderId="3" xfId="0" applyNumberFormat="1" applyFont="1" applyFill="1" applyBorder="1" applyAlignment="1">
      <alignment horizontal="center" vertical="center"/>
    </xf>
    <xf numFmtId="176" fontId="26" fillId="6" borderId="4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76" fontId="8" fillId="19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1" fontId="4" fillId="2" borderId="22" xfId="1" applyFont="1" applyFill="1" applyBorder="1" applyAlignment="1">
      <alignment horizontal="center" vertical="center"/>
    </xf>
    <xf numFmtId="41" fontId="4" fillId="2" borderId="4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49" fontId="11" fillId="2" borderId="23" xfId="7" applyNumberFormat="1" applyFont="1" applyFill="1" applyBorder="1" applyAlignment="1">
      <alignment horizontal="center" vertical="center"/>
    </xf>
    <xf numFmtId="49" fontId="11" fillId="2" borderId="6" xfId="7" applyNumberFormat="1" applyFont="1" applyFill="1" applyBorder="1" applyAlignment="1">
      <alignment horizontal="center" vertical="center"/>
    </xf>
    <xf numFmtId="49" fontId="11" fillId="2" borderId="23" xfId="7" applyNumberFormat="1" applyFont="1" applyFill="1" applyBorder="1" applyAlignment="1">
      <alignment horizontal="center" vertical="center" wrapText="1"/>
    </xf>
    <xf numFmtId="49" fontId="11" fillId="2" borderId="6" xfId="7" applyNumberFormat="1" applyFont="1" applyFill="1" applyBorder="1" applyAlignment="1">
      <alignment horizontal="center" vertical="center" wrapText="1"/>
    </xf>
    <xf numFmtId="49" fontId="11" fillId="2" borderId="2" xfId="6" applyNumberFormat="1" applyFont="1" applyFill="1" applyBorder="1" applyAlignment="1">
      <alignment horizontal="center" vertical="center" wrapText="1"/>
    </xf>
    <xf numFmtId="41" fontId="36" fillId="19" borderId="24" xfId="6" applyNumberFormat="1" applyFont="1" applyFill="1" applyBorder="1" applyAlignment="1">
      <alignment horizontal="center" vertical="center"/>
    </xf>
    <xf numFmtId="41" fontId="36" fillId="19" borderId="0" xfId="6" applyNumberFormat="1" applyFont="1" applyFill="1" applyBorder="1" applyAlignment="1">
      <alignment horizontal="center" vertical="center"/>
    </xf>
    <xf numFmtId="176" fontId="37" fillId="11" borderId="2" xfId="5" applyNumberFormat="1" applyFont="1" applyFill="1" applyBorder="1" applyAlignment="1">
      <alignment horizontal="center" vertical="center"/>
    </xf>
    <xf numFmtId="0" fontId="4" fillId="2" borderId="0" xfId="5" applyFont="1" applyFill="1" applyBorder="1" applyAlignment="1">
      <alignment horizontal="center" vertical="center" wrapText="1"/>
    </xf>
    <xf numFmtId="0" fontId="19" fillId="2" borderId="2" xfId="4" applyFont="1" applyFill="1" applyBorder="1" applyAlignment="1">
      <alignment horizontal="center" vertical="center"/>
    </xf>
    <xf numFmtId="0" fontId="19" fillId="2" borderId="3" xfId="4" applyFont="1" applyFill="1" applyBorder="1" applyAlignment="1">
      <alignment horizontal="center" vertical="center"/>
    </xf>
    <xf numFmtId="0" fontId="19" fillId="2" borderId="10" xfId="4" applyFont="1" applyFill="1" applyBorder="1" applyAlignment="1">
      <alignment horizontal="center" vertical="center"/>
    </xf>
    <xf numFmtId="0" fontId="19" fillId="2" borderId="4" xfId="4" applyFont="1" applyFill="1" applyBorder="1" applyAlignment="1">
      <alignment horizontal="center" vertical="center"/>
    </xf>
    <xf numFmtId="49" fontId="11" fillId="2" borderId="1" xfId="7" applyNumberFormat="1" applyFont="1" applyFill="1" applyBorder="1" applyAlignment="1">
      <alignment horizontal="center" vertical="center" wrapText="1"/>
    </xf>
    <xf numFmtId="49" fontId="11" fillId="2" borderId="7" xfId="7" applyNumberFormat="1" applyFont="1" applyFill="1" applyBorder="1" applyAlignment="1">
      <alignment horizontal="center" vertical="center" wrapText="1"/>
    </xf>
    <xf numFmtId="181" fontId="20" fillId="6" borderId="3" xfId="4" applyNumberFormat="1" applyFont="1" applyFill="1" applyBorder="1" applyAlignment="1">
      <alignment horizontal="center" vertical="center"/>
    </xf>
    <xf numFmtId="181" fontId="20" fillId="6" borderId="4" xfId="4" applyNumberFormat="1" applyFont="1" applyFill="1" applyBorder="1" applyAlignment="1">
      <alignment horizontal="center" vertical="center"/>
    </xf>
    <xf numFmtId="0" fontId="13" fillId="4" borderId="0" xfId="4" applyFont="1" applyFill="1" applyAlignment="1">
      <alignment horizontal="left" vertical="top" wrapText="1"/>
    </xf>
    <xf numFmtId="41" fontId="11" fillId="2" borderId="23" xfId="7" applyNumberFormat="1" applyFont="1" applyFill="1" applyBorder="1" applyAlignment="1">
      <alignment horizontal="center" vertical="center" wrapText="1"/>
    </xf>
    <xf numFmtId="41" fontId="11" fillId="2" borderId="6" xfId="7" applyNumberFormat="1" applyFont="1" applyFill="1" applyBorder="1" applyAlignment="1">
      <alignment horizontal="center" vertical="center" wrapText="1"/>
    </xf>
    <xf numFmtId="49" fontId="11" fillId="2" borderId="0" xfId="7" applyNumberFormat="1" applyFont="1" applyFill="1" applyBorder="1" applyAlignment="1">
      <alignment horizontal="center" vertical="center"/>
    </xf>
    <xf numFmtId="49" fontId="11" fillId="2" borderId="13" xfId="7" applyNumberFormat="1" applyFont="1" applyFill="1" applyBorder="1" applyAlignment="1">
      <alignment horizontal="center" vertical="center"/>
    </xf>
    <xf numFmtId="41" fontId="11" fillId="2" borderId="6" xfId="7" applyNumberFormat="1" applyFont="1" applyFill="1" applyBorder="1" applyAlignment="1">
      <alignment horizontal="center" vertical="center"/>
    </xf>
  </cellXfs>
  <cellStyles count="9">
    <cellStyle name="Excel Built-in Normal 2" xfId="3"/>
    <cellStyle name="쉼표 [0]" xfId="1" builtinId="6"/>
    <cellStyle name="쉼표 [0] 2" xfId="6"/>
    <cellStyle name="쉼표 [0] 3" xfId="8"/>
    <cellStyle name="통화" xfId="2" builtinId="4"/>
    <cellStyle name="표준" xfId="0" builtinId="0"/>
    <cellStyle name="표준 2" xfId="4"/>
    <cellStyle name="표준 2 2" xfId="7"/>
    <cellStyle name="표준 3" xfId="5"/>
  </cellStyles>
  <dxfs count="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12</xdr:row>
      <xdr:rowOff>0</xdr:rowOff>
    </xdr:from>
    <xdr:to>
      <xdr:col>25</xdr:col>
      <xdr:colOff>939009</xdr:colOff>
      <xdr:row>34</xdr:row>
      <xdr:rowOff>145676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8210026-ADB4-4609-82BA-868F0E1B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2266950"/>
          <a:ext cx="6625434" cy="3917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18</xdr:row>
      <xdr:rowOff>0</xdr:rowOff>
    </xdr:from>
    <xdr:to>
      <xdr:col>22</xdr:col>
      <xdr:colOff>590409</xdr:colOff>
      <xdr:row>33</xdr:row>
      <xdr:rowOff>142940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A8DBADD-72AE-453E-8CD8-2779B776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3295650"/>
          <a:ext cx="4590909" cy="27146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35</xdr:col>
      <xdr:colOff>133209</xdr:colOff>
      <xdr:row>33</xdr:row>
      <xdr:rowOff>142939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0D0E5D2-A20E-4DCF-8577-D59A69C4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5" y="3295650"/>
          <a:ext cx="4590909" cy="271468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34</xdr:row>
      <xdr:rowOff>0</xdr:rowOff>
    </xdr:from>
    <xdr:to>
      <xdr:col>35</xdr:col>
      <xdr:colOff>133207</xdr:colOff>
      <xdr:row>49</xdr:row>
      <xdr:rowOff>142939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BDC85BDD-0B74-42F0-9ECD-E7DB84BF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5" y="6038850"/>
          <a:ext cx="4590907" cy="27146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</xdr:row>
      <xdr:rowOff>0</xdr:rowOff>
    </xdr:from>
    <xdr:to>
      <xdr:col>22</xdr:col>
      <xdr:colOff>590409</xdr:colOff>
      <xdr:row>49</xdr:row>
      <xdr:rowOff>142939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225CB0A-8FF8-43F2-AB8C-90E17B9D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6038850"/>
          <a:ext cx="4590909" cy="27146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</xdr:row>
      <xdr:rowOff>0</xdr:rowOff>
    </xdr:from>
    <xdr:to>
      <xdr:col>22</xdr:col>
      <xdr:colOff>590409</xdr:colOff>
      <xdr:row>65</xdr:row>
      <xdr:rowOff>142939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9ECBBFEB-09FD-4CC8-B4E6-CBC3CA37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8782050"/>
          <a:ext cx="4590909" cy="2714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O128"/>
  <sheetViews>
    <sheetView workbookViewId="0">
      <pane ySplit="2" topLeftCell="A75" activePane="bottomLeft" state="frozen"/>
      <selection pane="bottomLeft" activeCell="V75" sqref="V75"/>
    </sheetView>
  </sheetViews>
  <sheetFormatPr defaultColWidth="3.625" defaultRowHeight="16.5" x14ac:dyDescent="0.3"/>
  <cols>
    <col min="1" max="15" width="3.625" style="59"/>
    <col min="16" max="16" width="14.625" style="59" customWidth="1"/>
    <col min="17" max="29" width="3.625" style="59"/>
    <col min="30" max="30" width="21.5" style="59" customWidth="1"/>
    <col min="31" max="37" width="3.625" style="59"/>
    <col min="38" max="38" width="16" style="59" bestFit="1" customWidth="1"/>
    <col min="39" max="39" width="12.875" style="59" customWidth="1"/>
    <col min="40" max="16384" width="3.625" style="59"/>
  </cols>
  <sheetData>
    <row r="2" spans="3:30" ht="26.25" x14ac:dyDescent="0.3">
      <c r="C2" s="201" t="s">
        <v>897</v>
      </c>
    </row>
    <row r="3" spans="3:30" ht="17.25" thickBot="1" x14ac:dyDescent="0.35"/>
    <row r="4" spans="3:30" ht="20.25" x14ac:dyDescent="0.3">
      <c r="C4" s="301" t="s">
        <v>898</v>
      </c>
      <c r="AD4" s="198" t="s">
        <v>548</v>
      </c>
    </row>
    <row r="5" spans="3:30" x14ac:dyDescent="0.3">
      <c r="D5" s="196" t="s">
        <v>899</v>
      </c>
      <c r="AD5" s="395">
        <f>'상점 패키지 가격 개선'!H36+'상점 패키지 가격 개선'!H37+'컨텐츠 가격'!F22*1000</f>
        <v>99000</v>
      </c>
    </row>
    <row r="6" spans="3:30" ht="17.25" thickBot="1" x14ac:dyDescent="0.35">
      <c r="D6" s="58" t="s">
        <v>900</v>
      </c>
      <c r="AD6" s="396"/>
    </row>
    <row r="7" spans="3:30" x14ac:dyDescent="0.3">
      <c r="D7" s="24" t="s">
        <v>901</v>
      </c>
      <c r="AD7" s="58" t="s">
        <v>736</v>
      </c>
    </row>
    <row r="8" spans="3:30" x14ac:dyDescent="0.3">
      <c r="D8" s="24"/>
      <c r="AD8" s="24" t="s">
        <v>748</v>
      </c>
    </row>
    <row r="9" spans="3:30" x14ac:dyDescent="0.3">
      <c r="D9" s="196" t="s">
        <v>902</v>
      </c>
      <c r="AD9" s="58" t="s">
        <v>749</v>
      </c>
    </row>
    <row r="10" spans="3:30" x14ac:dyDescent="0.3">
      <c r="D10" s="58" t="s">
        <v>903</v>
      </c>
      <c r="AD10" s="58" t="s">
        <v>737</v>
      </c>
    </row>
    <row r="11" spans="3:30" x14ac:dyDescent="0.3">
      <c r="D11" s="58" t="s">
        <v>904</v>
      </c>
    </row>
    <row r="12" spans="3:30" x14ac:dyDescent="0.3">
      <c r="D12" s="58" t="s">
        <v>905</v>
      </c>
    </row>
    <row r="13" spans="3:30" x14ac:dyDescent="0.3">
      <c r="D13" s="58" t="s">
        <v>906</v>
      </c>
    </row>
    <row r="14" spans="3:30" x14ac:dyDescent="0.3">
      <c r="D14" s="24"/>
    </row>
    <row r="15" spans="3:30" x14ac:dyDescent="0.3">
      <c r="D15" s="196" t="s">
        <v>907</v>
      </c>
    </row>
    <row r="16" spans="3:30" x14ac:dyDescent="0.3">
      <c r="D16" s="58" t="s">
        <v>908</v>
      </c>
    </row>
    <row r="17" spans="3:30" x14ac:dyDescent="0.3">
      <c r="D17" s="58" t="s">
        <v>909</v>
      </c>
    </row>
    <row r="18" spans="3:30" x14ac:dyDescent="0.3">
      <c r="D18" s="24" t="s">
        <v>910</v>
      </c>
    </row>
    <row r="19" spans="3:30" x14ac:dyDescent="0.3">
      <c r="D19" s="24"/>
    </row>
    <row r="20" spans="3:30" ht="17.25" thickBot="1" x14ac:dyDescent="0.35">
      <c r="D20" s="24"/>
    </row>
    <row r="21" spans="3:30" ht="20.25" x14ac:dyDescent="0.3">
      <c r="C21" s="301" t="s">
        <v>911</v>
      </c>
      <c r="AD21" s="198" t="s">
        <v>548</v>
      </c>
    </row>
    <row r="22" spans="3:30" x14ac:dyDescent="0.3">
      <c r="D22" s="196" t="s">
        <v>912</v>
      </c>
      <c r="AD22" s="395">
        <f>'불멸 장비 뽑기 획득 비용'!E4</f>
        <v>8882535.681186283</v>
      </c>
    </row>
    <row r="23" spans="3:30" ht="17.25" thickBot="1" x14ac:dyDescent="0.35">
      <c r="D23" s="58" t="s">
        <v>913</v>
      </c>
      <c r="AD23" s="396"/>
    </row>
    <row r="24" spans="3:30" x14ac:dyDescent="0.3">
      <c r="D24" s="24" t="s">
        <v>914</v>
      </c>
      <c r="AD24" s="58" t="s">
        <v>463</v>
      </c>
    </row>
    <row r="25" spans="3:30" x14ac:dyDescent="0.3">
      <c r="D25" s="24"/>
      <c r="AD25" s="24" t="s">
        <v>466</v>
      </c>
    </row>
    <row r="26" spans="3:30" x14ac:dyDescent="0.3">
      <c r="D26" s="196" t="s">
        <v>915</v>
      </c>
      <c r="AD26" s="58" t="s">
        <v>750</v>
      </c>
    </row>
    <row r="27" spans="3:30" x14ac:dyDescent="0.3">
      <c r="D27" s="58" t="s">
        <v>916</v>
      </c>
      <c r="AD27" s="58" t="s">
        <v>738</v>
      </c>
    </row>
    <row r="28" spans="3:30" x14ac:dyDescent="0.3">
      <c r="D28" s="58" t="s">
        <v>917</v>
      </c>
    </row>
    <row r="29" spans="3:30" x14ac:dyDescent="0.3">
      <c r="D29" s="24" t="s">
        <v>918</v>
      </c>
    </row>
    <row r="30" spans="3:30" x14ac:dyDescent="0.3">
      <c r="D30" s="58" t="s">
        <v>919</v>
      </c>
    </row>
    <row r="31" spans="3:30" x14ac:dyDescent="0.3">
      <c r="D31" s="24"/>
    </row>
    <row r="32" spans="3:30" x14ac:dyDescent="0.3">
      <c r="D32" s="196" t="s">
        <v>920</v>
      </c>
    </row>
    <row r="33" spans="3:41" x14ac:dyDescent="0.3">
      <c r="D33" s="58" t="s">
        <v>921</v>
      </c>
    </row>
    <row r="34" spans="3:41" x14ac:dyDescent="0.3">
      <c r="D34" s="24" t="s">
        <v>922</v>
      </c>
    </row>
    <row r="35" spans="3:41" x14ac:dyDescent="0.3">
      <c r="D35" s="24" t="s">
        <v>923</v>
      </c>
    </row>
    <row r="36" spans="3:41" x14ac:dyDescent="0.3">
      <c r="D36" s="24" t="s">
        <v>924</v>
      </c>
    </row>
    <row r="38" spans="3:41" ht="17.25" thickBot="1" x14ac:dyDescent="0.35"/>
    <row r="39" spans="3:41" ht="20.25" x14ac:dyDescent="0.3">
      <c r="C39" s="301" t="s">
        <v>925</v>
      </c>
      <c r="AD39" s="198" t="s">
        <v>548</v>
      </c>
      <c r="AL39" s="22" t="s">
        <v>460</v>
      </c>
      <c r="AM39" s="102">
        <v>33000</v>
      </c>
      <c r="AN39" s="24" t="s">
        <v>747</v>
      </c>
      <c r="AO39" s="199"/>
    </row>
    <row r="40" spans="3:41" ht="16.5" customHeight="1" x14ac:dyDescent="0.3">
      <c r="D40" s="196" t="s">
        <v>926</v>
      </c>
      <c r="AD40" s="395">
        <f>INT(SUM(AM39:AM42)*3)</f>
        <v>3329083</v>
      </c>
      <c r="AL40" s="22" t="s">
        <v>461</v>
      </c>
      <c r="AM40" s="102">
        <f>'불멸 녹스 장비 세트 획득 비용'!H29</f>
        <v>126207.05461514313</v>
      </c>
      <c r="AN40" s="24"/>
      <c r="AO40" s="199"/>
    </row>
    <row r="41" spans="3:41" ht="17.25" customHeight="1" thickBot="1" x14ac:dyDescent="0.35">
      <c r="D41" s="58" t="s">
        <v>927</v>
      </c>
      <c r="AD41" s="396"/>
      <c r="AL41" s="22" t="s">
        <v>462</v>
      </c>
      <c r="AM41" s="102">
        <f>'불멸 녹스 장비 세트 획득 비용'!H30</f>
        <v>269625.60627780046</v>
      </c>
      <c r="AN41" s="24"/>
      <c r="AO41" s="199"/>
    </row>
    <row r="42" spans="3:41" x14ac:dyDescent="0.3">
      <c r="D42" s="24" t="s">
        <v>928</v>
      </c>
      <c r="AD42" s="58" t="s">
        <v>740</v>
      </c>
      <c r="AL42" s="22" t="s">
        <v>465</v>
      </c>
      <c r="AM42" s="102">
        <f>'불멸 녹스 장비 세트 획득 비용'!I38</f>
        <v>680861.8001417435</v>
      </c>
      <c r="AN42" s="24"/>
    </row>
    <row r="43" spans="3:41" x14ac:dyDescent="0.3">
      <c r="D43" s="24"/>
      <c r="AD43" s="58" t="s">
        <v>754</v>
      </c>
    </row>
    <row r="44" spans="3:41" x14ac:dyDescent="0.3">
      <c r="D44" s="196" t="s">
        <v>929</v>
      </c>
      <c r="AD44" s="58" t="s">
        <v>742</v>
      </c>
    </row>
    <row r="45" spans="3:41" x14ac:dyDescent="0.3">
      <c r="D45" s="58" t="s">
        <v>930</v>
      </c>
      <c r="AD45" s="58" t="s">
        <v>743</v>
      </c>
    </row>
    <row r="47" spans="3:41" x14ac:dyDescent="0.3">
      <c r="D47" s="196" t="s">
        <v>931</v>
      </c>
    </row>
    <row r="48" spans="3:41" x14ac:dyDescent="0.3">
      <c r="D48" s="58" t="s">
        <v>932</v>
      </c>
    </row>
    <row r="49" spans="3:30" x14ac:dyDescent="0.3">
      <c r="D49" s="58" t="s">
        <v>922</v>
      </c>
    </row>
    <row r="50" spans="3:30" x14ac:dyDescent="0.3">
      <c r="D50" s="24" t="s">
        <v>924</v>
      </c>
    </row>
    <row r="51" spans="3:30" x14ac:dyDescent="0.3">
      <c r="D51" s="58" t="s">
        <v>933</v>
      </c>
    </row>
    <row r="52" spans="3:30" x14ac:dyDescent="0.3">
      <c r="D52" s="58" t="s">
        <v>934</v>
      </c>
    </row>
    <row r="54" spans="3:30" ht="17.25" thickBot="1" x14ac:dyDescent="0.35"/>
    <row r="55" spans="3:30" ht="20.25" x14ac:dyDescent="0.3">
      <c r="C55" s="301" t="s">
        <v>935</v>
      </c>
      <c r="AD55" s="198" t="s">
        <v>548</v>
      </c>
    </row>
    <row r="56" spans="3:30" x14ac:dyDescent="0.3">
      <c r="D56" s="196" t="s">
        <v>936</v>
      </c>
      <c r="AD56" s="395">
        <f>'불멸 녹스 장비 세트 획득 비용'!E11</f>
        <v>10662629.812540542</v>
      </c>
    </row>
    <row r="57" spans="3:30" ht="17.25" thickBot="1" x14ac:dyDescent="0.35">
      <c r="D57" s="58" t="s">
        <v>937</v>
      </c>
      <c r="AD57" s="396"/>
    </row>
    <row r="58" spans="3:30" x14ac:dyDescent="0.3">
      <c r="AD58" s="58" t="s">
        <v>464</v>
      </c>
    </row>
    <row r="59" spans="3:30" x14ac:dyDescent="0.3">
      <c r="D59" s="196" t="s">
        <v>938</v>
      </c>
      <c r="AD59" s="24" t="s">
        <v>467</v>
      </c>
    </row>
    <row r="60" spans="3:30" x14ac:dyDescent="0.3">
      <c r="D60" s="58" t="s">
        <v>939</v>
      </c>
      <c r="AD60" s="58" t="s">
        <v>751</v>
      </c>
    </row>
    <row r="61" spans="3:30" x14ac:dyDescent="0.3">
      <c r="D61" s="58" t="s">
        <v>940</v>
      </c>
      <c r="AD61" s="58" t="s">
        <v>741</v>
      </c>
    </row>
    <row r="62" spans="3:30" x14ac:dyDescent="0.3">
      <c r="D62" s="58" t="s">
        <v>941</v>
      </c>
      <c r="AD62" s="58" t="s">
        <v>739</v>
      </c>
    </row>
    <row r="63" spans="3:30" x14ac:dyDescent="0.3">
      <c r="AD63" s="58" t="s">
        <v>744</v>
      </c>
    </row>
    <row r="64" spans="3:30" x14ac:dyDescent="0.3">
      <c r="D64" s="196" t="s">
        <v>942</v>
      </c>
    </row>
    <row r="65" spans="3:30" x14ac:dyDescent="0.3">
      <c r="D65" s="58" t="s">
        <v>943</v>
      </c>
    </row>
    <row r="66" spans="3:30" x14ac:dyDescent="0.3">
      <c r="D66" s="24" t="s">
        <v>944</v>
      </c>
    </row>
    <row r="67" spans="3:30" x14ac:dyDescent="0.3">
      <c r="D67" s="58" t="s">
        <v>945</v>
      </c>
    </row>
    <row r="68" spans="3:30" ht="17.25" thickBot="1" x14ac:dyDescent="0.35"/>
    <row r="69" spans="3:30" ht="20.25" x14ac:dyDescent="0.3">
      <c r="C69" s="301" t="s">
        <v>946</v>
      </c>
      <c r="AD69" s="198" t="s">
        <v>548</v>
      </c>
    </row>
    <row r="70" spans="3:30" x14ac:dyDescent="0.3">
      <c r="D70" s="196" t="s">
        <v>947</v>
      </c>
      <c r="AD70" s="395">
        <f>'불멸 녹스 장비 세트 획득 비용'!E19</f>
        <v>65771699.812540539</v>
      </c>
    </row>
    <row r="71" spans="3:30" ht="17.25" thickBot="1" x14ac:dyDescent="0.35">
      <c r="D71" s="58" t="s">
        <v>948</v>
      </c>
      <c r="AD71" s="396"/>
    </row>
    <row r="72" spans="3:30" x14ac:dyDescent="0.3">
      <c r="AD72" s="58" t="s">
        <v>463</v>
      </c>
    </row>
    <row r="73" spans="3:30" x14ac:dyDescent="0.3">
      <c r="D73" s="196" t="s">
        <v>949</v>
      </c>
      <c r="AD73" s="24" t="s">
        <v>467</v>
      </c>
    </row>
    <row r="74" spans="3:30" x14ac:dyDescent="0.3">
      <c r="D74" s="24" t="s">
        <v>950</v>
      </c>
      <c r="AD74" s="58" t="s">
        <v>752</v>
      </c>
    </row>
    <row r="75" spans="3:30" x14ac:dyDescent="0.3">
      <c r="D75" s="24" t="s">
        <v>951</v>
      </c>
      <c r="AD75" s="58" t="s">
        <v>745</v>
      </c>
    </row>
    <row r="76" spans="3:30" x14ac:dyDescent="0.3">
      <c r="D76" s="24" t="s">
        <v>952</v>
      </c>
      <c r="AD76" s="58" t="s">
        <v>753</v>
      </c>
    </row>
    <row r="78" spans="3:30" x14ac:dyDescent="0.3">
      <c r="D78" s="196" t="s">
        <v>953</v>
      </c>
    </row>
    <row r="79" spans="3:30" x14ac:dyDescent="0.3">
      <c r="D79" s="24" t="s">
        <v>954</v>
      </c>
    </row>
    <row r="80" spans="3:30" x14ac:dyDescent="0.3">
      <c r="D80" s="24" t="s">
        <v>955</v>
      </c>
    </row>
    <row r="81" spans="3:30" x14ac:dyDescent="0.3">
      <c r="D81" s="58" t="s">
        <v>956</v>
      </c>
    </row>
    <row r="83" spans="3:30" ht="17.25" thickBot="1" x14ac:dyDescent="0.35"/>
    <row r="84" spans="3:30" ht="20.25" x14ac:dyDescent="0.3">
      <c r="C84" s="301" t="s">
        <v>957</v>
      </c>
      <c r="AD84" s="198" t="s">
        <v>548</v>
      </c>
    </row>
    <row r="85" spans="3:30" x14ac:dyDescent="0.3">
      <c r="D85" s="196" t="s">
        <v>958</v>
      </c>
      <c r="AD85" s="395">
        <f>('불멸 녹스 장비 세트 획득 비용'!E22+('불멸 녹스 장비 세트 획득 비용'!B26+SUM('불멸 녹스 장비 세트 획득 비용'!I35:I37))*8)*3</f>
        <v>180974416.23421979</v>
      </c>
    </row>
    <row r="86" spans="3:30" ht="17.25" thickBot="1" x14ac:dyDescent="0.35">
      <c r="D86" s="58" t="s">
        <v>959</v>
      </c>
      <c r="AD86" s="396"/>
    </row>
    <row r="87" spans="3:30" x14ac:dyDescent="0.3">
      <c r="D87" s="24" t="s">
        <v>960</v>
      </c>
      <c r="AD87" s="58" t="s">
        <v>463</v>
      </c>
    </row>
    <row r="88" spans="3:30" x14ac:dyDescent="0.3">
      <c r="AD88" s="24" t="s">
        <v>468</v>
      </c>
    </row>
    <row r="89" spans="3:30" x14ac:dyDescent="0.3">
      <c r="D89" s="196" t="s">
        <v>961</v>
      </c>
      <c r="AD89" s="24" t="s">
        <v>469</v>
      </c>
    </row>
    <row r="90" spans="3:30" x14ac:dyDescent="0.3">
      <c r="D90" s="24" t="s">
        <v>962</v>
      </c>
      <c r="AD90" s="24" t="s">
        <v>470</v>
      </c>
    </row>
    <row r="91" spans="3:30" x14ac:dyDescent="0.3">
      <c r="D91" s="24" t="s">
        <v>963</v>
      </c>
      <c r="AD91" s="58" t="s">
        <v>755</v>
      </c>
    </row>
    <row r="92" spans="3:30" x14ac:dyDescent="0.3">
      <c r="D92" s="24" t="s">
        <v>964</v>
      </c>
      <c r="AD92" s="58" t="s">
        <v>745</v>
      </c>
    </row>
    <row r="93" spans="3:30" x14ac:dyDescent="0.3">
      <c r="AD93" s="58" t="s">
        <v>746</v>
      </c>
    </row>
    <row r="94" spans="3:30" x14ac:dyDescent="0.3">
      <c r="D94" s="196" t="s">
        <v>965</v>
      </c>
    </row>
    <row r="95" spans="3:30" x14ac:dyDescent="0.3">
      <c r="D95" s="24" t="s">
        <v>943</v>
      </c>
    </row>
    <row r="96" spans="3:30" x14ac:dyDescent="0.3">
      <c r="D96" s="58" t="s">
        <v>956</v>
      </c>
    </row>
    <row r="97" spans="3:30" x14ac:dyDescent="0.3">
      <c r="D97" s="58"/>
    </row>
    <row r="98" spans="3:30" ht="17.25" thickBot="1" x14ac:dyDescent="0.35"/>
    <row r="99" spans="3:30" ht="20.25" x14ac:dyDescent="0.3">
      <c r="C99" s="301" t="s">
        <v>966</v>
      </c>
      <c r="AD99" s="198" t="s">
        <v>548</v>
      </c>
    </row>
    <row r="100" spans="3:30" x14ac:dyDescent="0.3">
      <c r="D100" s="196" t="s">
        <v>967</v>
      </c>
      <c r="AD100" s="395">
        <f>'룬스톤 등급별 가격'!C4*16</f>
        <v>3992236.6455399613</v>
      </c>
    </row>
    <row r="101" spans="3:30" ht="17.25" thickBot="1" x14ac:dyDescent="0.35">
      <c r="D101" s="58" t="s">
        <v>968</v>
      </c>
      <c r="AD101" s="396"/>
    </row>
    <row r="102" spans="3:30" x14ac:dyDescent="0.3">
      <c r="D102" s="58" t="s">
        <v>969</v>
      </c>
      <c r="AD102" s="58" t="s">
        <v>735</v>
      </c>
    </row>
    <row r="103" spans="3:30" x14ac:dyDescent="0.3">
      <c r="D103" s="58" t="s">
        <v>970</v>
      </c>
      <c r="AD103" s="58" t="s">
        <v>756</v>
      </c>
    </row>
    <row r="104" spans="3:30" x14ac:dyDescent="0.3">
      <c r="AD104" s="58" t="s">
        <v>757</v>
      </c>
    </row>
    <row r="105" spans="3:30" x14ac:dyDescent="0.3">
      <c r="D105" s="196" t="s">
        <v>961</v>
      </c>
      <c r="AD105" s="58" t="s">
        <v>758</v>
      </c>
    </row>
    <row r="106" spans="3:30" x14ac:dyDescent="0.3">
      <c r="D106" s="24" t="s">
        <v>971</v>
      </c>
    </row>
    <row r="107" spans="3:30" x14ac:dyDescent="0.3">
      <c r="D107" s="24" t="s">
        <v>972</v>
      </c>
    </row>
    <row r="108" spans="3:30" x14ac:dyDescent="0.3">
      <c r="D108" s="24"/>
    </row>
    <row r="109" spans="3:30" x14ac:dyDescent="0.3">
      <c r="D109" s="196" t="s">
        <v>973</v>
      </c>
    </row>
    <row r="110" spans="3:30" x14ac:dyDescent="0.3">
      <c r="D110" s="24" t="s">
        <v>974</v>
      </c>
    </row>
    <row r="111" spans="3:30" x14ac:dyDescent="0.3">
      <c r="D111" s="24" t="s">
        <v>975</v>
      </c>
    </row>
    <row r="112" spans="3:30" x14ac:dyDescent="0.3">
      <c r="D112" s="24"/>
    </row>
    <row r="113" spans="4:4" x14ac:dyDescent="0.3">
      <c r="D113" s="24"/>
    </row>
    <row r="114" spans="4:4" x14ac:dyDescent="0.3">
      <c r="D114" s="24"/>
    </row>
    <row r="115" spans="4:4" x14ac:dyDescent="0.3">
      <c r="D115" s="24"/>
    </row>
    <row r="116" spans="4:4" x14ac:dyDescent="0.3">
      <c r="D116" s="24"/>
    </row>
    <row r="117" spans="4:4" x14ac:dyDescent="0.3">
      <c r="D117" s="24"/>
    </row>
    <row r="118" spans="4:4" x14ac:dyDescent="0.3">
      <c r="D118" s="24"/>
    </row>
    <row r="119" spans="4:4" x14ac:dyDescent="0.3">
      <c r="D119" s="24"/>
    </row>
    <row r="120" spans="4:4" x14ac:dyDescent="0.3">
      <c r="D120" s="24"/>
    </row>
    <row r="121" spans="4:4" x14ac:dyDescent="0.3">
      <c r="D121" s="24"/>
    </row>
    <row r="122" spans="4:4" x14ac:dyDescent="0.3">
      <c r="D122" s="24"/>
    </row>
    <row r="123" spans="4:4" x14ac:dyDescent="0.3">
      <c r="D123" s="24"/>
    </row>
    <row r="124" spans="4:4" x14ac:dyDescent="0.3">
      <c r="D124" s="24"/>
    </row>
    <row r="125" spans="4:4" x14ac:dyDescent="0.3">
      <c r="D125" s="24"/>
    </row>
    <row r="126" spans="4:4" x14ac:dyDescent="0.3">
      <c r="D126" s="24"/>
    </row>
    <row r="127" spans="4:4" x14ac:dyDescent="0.3">
      <c r="D127" s="24"/>
    </row>
    <row r="128" spans="4:4" x14ac:dyDescent="0.3">
      <c r="D128" s="24"/>
    </row>
  </sheetData>
  <mergeCells count="7">
    <mergeCell ref="AD5:AD6"/>
    <mergeCell ref="AD100:AD101"/>
    <mergeCell ref="AD22:AD23"/>
    <mergeCell ref="AD40:AD41"/>
    <mergeCell ref="AD56:AD57"/>
    <mergeCell ref="AD70:AD71"/>
    <mergeCell ref="AD85:AD86"/>
  </mergeCells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46"/>
  <sheetViews>
    <sheetView zoomScaleNormal="100" workbookViewId="0">
      <pane ySplit="3" topLeftCell="A4" activePane="bottomLeft" state="frozen"/>
      <selection pane="bottomLeft" activeCell="C40" sqref="C40"/>
    </sheetView>
  </sheetViews>
  <sheetFormatPr defaultRowHeight="16.5" x14ac:dyDescent="0.3"/>
  <cols>
    <col min="1" max="1" width="3.625" customWidth="1"/>
    <col min="2" max="2" width="20.75" style="138" customWidth="1"/>
    <col min="3" max="3" width="12.625" style="139" bestFit="1" customWidth="1"/>
    <col min="4" max="4" width="11.875" style="138" customWidth="1"/>
    <col min="5" max="6" width="9.875" style="138" customWidth="1"/>
    <col min="7" max="7" width="12.625" style="139" customWidth="1"/>
    <col min="8" max="8" width="12.125" style="139" customWidth="1"/>
    <col min="9" max="9" width="3.625" customWidth="1"/>
    <col min="10" max="10" width="12.75" customWidth="1"/>
    <col min="11" max="11" width="14.5" customWidth="1"/>
    <col min="12" max="12" width="15.25" customWidth="1"/>
    <col min="13" max="13" width="13.25" customWidth="1"/>
    <col min="14" max="14" width="3.625" customWidth="1"/>
    <col min="15" max="17" width="17.625" customWidth="1"/>
    <col min="18" max="18" width="15.375" customWidth="1"/>
    <col min="19" max="19" width="17.125" style="140" bestFit="1" customWidth="1"/>
    <col min="20" max="20" width="15.25" bestFit="1" customWidth="1"/>
    <col min="21" max="21" width="12.625" customWidth="1"/>
  </cols>
  <sheetData>
    <row r="2" spans="2:19" ht="17.25" x14ac:dyDescent="0.3">
      <c r="B2" s="252" t="s">
        <v>521</v>
      </c>
    </row>
    <row r="4" spans="2:19" x14ac:dyDescent="0.3">
      <c r="B4" s="151" t="s">
        <v>375</v>
      </c>
      <c r="C4" s="152"/>
      <c r="D4" s="152"/>
      <c r="E4" s="152"/>
      <c r="F4" s="152"/>
      <c r="G4" s="153"/>
      <c r="H4" s="154"/>
      <c r="J4" s="253" t="s">
        <v>384</v>
      </c>
      <c r="O4" s="253" t="s">
        <v>769</v>
      </c>
      <c r="P4" s="143"/>
      <c r="S4"/>
    </row>
    <row r="5" spans="2:19" ht="27" x14ac:dyDescent="0.3">
      <c r="B5" s="192" t="s">
        <v>376</v>
      </c>
      <c r="C5" s="192" t="s">
        <v>377</v>
      </c>
      <c r="D5" s="264" t="s">
        <v>378</v>
      </c>
      <c r="E5" s="264" t="s">
        <v>382</v>
      </c>
      <c r="F5" s="192" t="s">
        <v>379</v>
      </c>
      <c r="G5" s="265" t="s">
        <v>380</v>
      </c>
      <c r="H5" s="265" t="s">
        <v>381</v>
      </c>
      <c r="J5" s="191" t="s">
        <v>385</v>
      </c>
      <c r="K5" s="189" t="s">
        <v>428</v>
      </c>
      <c r="L5" s="191" t="s">
        <v>386</v>
      </c>
      <c r="M5" s="191" t="s">
        <v>429</v>
      </c>
      <c r="O5" s="22" t="s">
        <v>387</v>
      </c>
      <c r="P5" s="146" t="s">
        <v>388</v>
      </c>
      <c r="S5"/>
    </row>
    <row r="6" spans="2:19" x14ac:dyDescent="0.3">
      <c r="B6" s="423" t="s">
        <v>423</v>
      </c>
      <c r="C6" s="149" t="s">
        <v>424</v>
      </c>
      <c r="D6" s="149">
        <v>0</v>
      </c>
      <c r="E6" s="149">
        <f>$P$7</f>
        <v>37002.042000000001</v>
      </c>
      <c r="F6" s="149">
        <f>SUM(D6:E6)</f>
        <v>37002.042000000001</v>
      </c>
      <c r="G6" s="155"/>
      <c r="H6" s="156">
        <f>F6/$M$13</f>
        <v>0.26280792641784156</v>
      </c>
      <c r="J6" s="3">
        <v>1</v>
      </c>
      <c r="K6" s="90">
        <f>'표-강화단계 정수량'!C25</f>
        <v>290</v>
      </c>
      <c r="L6" s="32">
        <v>64</v>
      </c>
      <c r="M6" s="32">
        <f t="shared" ref="M6:M12" si="0">K6*L6</f>
        <v>18560</v>
      </c>
      <c r="O6" s="149" t="s">
        <v>390</v>
      </c>
      <c r="P6" s="305">
        <f>정수획득!$P$15*정수획득!$G$8*정수획득!$B$3/정수획득!$E$58</f>
        <v>5286.0060000000003</v>
      </c>
      <c r="S6"/>
    </row>
    <row r="7" spans="2:19" ht="16.5" customHeight="1" x14ac:dyDescent="0.3">
      <c r="B7" s="427"/>
      <c r="C7" s="149">
        <v>100000</v>
      </c>
      <c r="D7" s="149">
        <f>$P$16</f>
        <v>5914.393939393939</v>
      </c>
      <c r="E7" s="149">
        <f>$P$7</f>
        <v>37002.042000000001</v>
      </c>
      <c r="F7" s="149">
        <f t="shared" ref="F7:F21" si="1">SUM(D7:E7)</f>
        <v>42916.435939393938</v>
      </c>
      <c r="G7" s="157">
        <f>F7/$K$29</f>
        <v>0.57670204307340978</v>
      </c>
      <c r="H7" s="155"/>
      <c r="J7" s="3">
        <v>2</v>
      </c>
      <c r="K7" s="90">
        <f>'표-강화단계 정수량'!D25</f>
        <v>430</v>
      </c>
      <c r="L7" s="32">
        <v>32</v>
      </c>
      <c r="M7" s="32">
        <f t="shared" si="0"/>
        <v>13760</v>
      </c>
      <c r="O7" s="149" t="s">
        <v>383</v>
      </c>
      <c r="P7" s="150">
        <f>P6*7</f>
        <v>37002.042000000001</v>
      </c>
      <c r="S7"/>
    </row>
    <row r="8" spans="2:19" x14ac:dyDescent="0.3">
      <c r="B8" s="427"/>
      <c r="C8" s="137">
        <v>264000</v>
      </c>
      <c r="D8" s="137">
        <f>$P$17</f>
        <v>15614</v>
      </c>
      <c r="E8" s="137">
        <f>$P$7</f>
        <v>37002.042000000001</v>
      </c>
      <c r="F8" s="137">
        <f t="shared" si="1"/>
        <v>52616.042000000001</v>
      </c>
      <c r="G8" s="157">
        <f>F8/$K$29</f>
        <v>0.70704330999637177</v>
      </c>
      <c r="H8" s="155"/>
      <c r="J8" s="3">
        <v>3</v>
      </c>
      <c r="K8" s="90">
        <f>'표-강화단계 정수량'!E25</f>
        <v>790</v>
      </c>
      <c r="L8" s="32">
        <v>16</v>
      </c>
      <c r="M8" s="32">
        <f t="shared" si="0"/>
        <v>12640</v>
      </c>
      <c r="O8" s="149" t="s">
        <v>389</v>
      </c>
      <c r="P8" s="150">
        <f>P6*14</f>
        <v>74004.084000000003</v>
      </c>
      <c r="S8"/>
    </row>
    <row r="9" spans="2:19" x14ac:dyDescent="0.3">
      <c r="B9" s="427"/>
      <c r="C9" s="137">
        <v>792000</v>
      </c>
      <c r="D9" s="137">
        <f>$P$18</f>
        <v>52300</v>
      </c>
      <c r="E9" s="137">
        <f>$P$7</f>
        <v>37002.042000000001</v>
      </c>
      <c r="F9" s="137">
        <f t="shared" si="1"/>
        <v>89302.042000000001</v>
      </c>
      <c r="G9" s="157">
        <f>F9/$K$29</f>
        <v>1.2000220648507733</v>
      </c>
      <c r="H9" s="155"/>
      <c r="J9" s="3">
        <v>4</v>
      </c>
      <c r="K9" s="90">
        <f>'표-강화단계 정수량'!F25</f>
        <v>1690</v>
      </c>
      <c r="L9" s="32">
        <v>8</v>
      </c>
      <c r="M9" s="32">
        <f t="shared" si="0"/>
        <v>13520</v>
      </c>
      <c r="O9" s="149" t="s">
        <v>391</v>
      </c>
      <c r="P9" s="150">
        <f>P6*21</f>
        <v>111006.126</v>
      </c>
      <c r="S9"/>
    </row>
    <row r="10" spans="2:19" x14ac:dyDescent="0.3">
      <c r="B10" s="425" t="s">
        <v>425</v>
      </c>
      <c r="C10" s="158" t="s">
        <v>424</v>
      </c>
      <c r="D10" s="158">
        <v>0</v>
      </c>
      <c r="E10" s="158">
        <f>$P$8</f>
        <v>74004.084000000003</v>
      </c>
      <c r="F10" s="158">
        <f t="shared" si="1"/>
        <v>74004.084000000003</v>
      </c>
      <c r="G10" s="159"/>
      <c r="H10" s="160">
        <f>F10/$M$13</f>
        <v>0.52561585283568313</v>
      </c>
      <c r="J10" s="3">
        <v>5</v>
      </c>
      <c r="K10" s="90">
        <f>'표-강화단계 정수량'!G25</f>
        <v>3949</v>
      </c>
      <c r="L10" s="32">
        <v>4</v>
      </c>
      <c r="M10" s="32">
        <f t="shared" si="0"/>
        <v>15796</v>
      </c>
      <c r="O10" s="149" t="s">
        <v>392</v>
      </c>
      <c r="P10" s="150">
        <f>P6*28</f>
        <v>148008.16800000001</v>
      </c>
      <c r="S10"/>
    </row>
    <row r="11" spans="2:19" x14ac:dyDescent="0.3">
      <c r="B11" s="426"/>
      <c r="C11" s="158">
        <v>100000</v>
      </c>
      <c r="D11" s="158">
        <f>$P$16</f>
        <v>5914.393939393939</v>
      </c>
      <c r="E11" s="158">
        <f>$P$8</f>
        <v>74004.084000000003</v>
      </c>
      <c r="F11" s="158">
        <f t="shared" si="1"/>
        <v>79918.477939393939</v>
      </c>
      <c r="G11" s="160">
        <f>F11/$K$29</f>
        <v>1.073927703876721</v>
      </c>
      <c r="H11" s="159"/>
      <c r="J11" s="3">
        <v>6</v>
      </c>
      <c r="K11" s="90">
        <f>'표-강화단계 정수량'!H25</f>
        <v>9606</v>
      </c>
      <c r="L11" s="32">
        <v>2</v>
      </c>
      <c r="M11" s="32">
        <f t="shared" si="0"/>
        <v>19212</v>
      </c>
      <c r="O11" s="149" t="s">
        <v>393</v>
      </c>
      <c r="P11" s="150">
        <f>P6*30</f>
        <v>158580.18000000002</v>
      </c>
      <c r="S11"/>
    </row>
    <row r="12" spans="2:19" x14ac:dyDescent="0.3">
      <c r="B12" s="426"/>
      <c r="C12" s="158">
        <v>264000</v>
      </c>
      <c r="D12" s="158">
        <f>$P$17</f>
        <v>15614</v>
      </c>
      <c r="E12" s="158">
        <f>$P$8</f>
        <v>74004.084000000003</v>
      </c>
      <c r="F12" s="158">
        <f t="shared" si="1"/>
        <v>89618.084000000003</v>
      </c>
      <c r="G12" s="160">
        <f>F12/$K$29</f>
        <v>1.204268970799683</v>
      </c>
      <c r="H12" s="159"/>
      <c r="J12" s="3">
        <v>7</v>
      </c>
      <c r="K12" s="90">
        <f>'표-강화단계 정수량'!I25</f>
        <v>47307</v>
      </c>
      <c r="L12" s="32">
        <v>1</v>
      </c>
      <c r="M12" s="32">
        <f t="shared" si="0"/>
        <v>47307</v>
      </c>
      <c r="S12"/>
    </row>
    <row r="13" spans="2:19" x14ac:dyDescent="0.3">
      <c r="B13" s="426"/>
      <c r="C13" s="158">
        <v>792000</v>
      </c>
      <c r="D13" s="158">
        <f>$P$18</f>
        <v>52300</v>
      </c>
      <c r="E13" s="158">
        <f>$P$8</f>
        <v>74004.084000000003</v>
      </c>
      <c r="F13" s="158">
        <f t="shared" si="1"/>
        <v>126304.084</v>
      </c>
      <c r="G13" s="160">
        <f>F13/$K$29</f>
        <v>1.6972477256540845</v>
      </c>
      <c r="H13" s="159"/>
      <c r="K13" s="141"/>
      <c r="M13" s="142">
        <f>SUM(M6:M12)</f>
        <v>140795</v>
      </c>
      <c r="S13"/>
    </row>
    <row r="14" spans="2:19" x14ac:dyDescent="0.3">
      <c r="B14" s="423" t="s">
        <v>426</v>
      </c>
      <c r="C14" s="137" t="s">
        <v>424</v>
      </c>
      <c r="D14" s="137">
        <v>0</v>
      </c>
      <c r="E14" s="137">
        <f>$P$9</f>
        <v>111006.126</v>
      </c>
      <c r="F14" s="137">
        <f t="shared" si="1"/>
        <v>111006.126</v>
      </c>
      <c r="G14" s="155"/>
      <c r="H14" s="161">
        <f>F14/$M$13</f>
        <v>0.78842377925352469</v>
      </c>
      <c r="O14" s="253" t="s">
        <v>530</v>
      </c>
      <c r="P14" s="143"/>
      <c r="S14"/>
    </row>
    <row r="15" spans="2:19" x14ac:dyDescent="0.3">
      <c r="B15" s="427"/>
      <c r="C15" s="137">
        <v>100000</v>
      </c>
      <c r="D15" s="137">
        <f>$P$16</f>
        <v>5914.393939393939</v>
      </c>
      <c r="E15" s="137">
        <f>$P$9</f>
        <v>111006.126</v>
      </c>
      <c r="F15" s="137">
        <f>SUM(D15:E15)</f>
        <v>116920.51993939394</v>
      </c>
      <c r="G15" s="161">
        <f>F15/$K$29</f>
        <v>1.571153364680032</v>
      </c>
      <c r="H15" s="155"/>
      <c r="J15" s="253" t="s">
        <v>394</v>
      </c>
      <c r="O15" s="22" t="s">
        <v>395</v>
      </c>
      <c r="P15" s="146" t="s">
        <v>396</v>
      </c>
    </row>
    <row r="16" spans="2:19" x14ac:dyDescent="0.3">
      <c r="B16" s="427"/>
      <c r="C16" s="162">
        <v>264000</v>
      </c>
      <c r="D16" s="162">
        <f>$P$17</f>
        <v>15614</v>
      </c>
      <c r="E16" s="162">
        <f>$P$9</f>
        <v>111006.126</v>
      </c>
      <c r="F16" s="162">
        <f t="shared" si="1"/>
        <v>126620.126</v>
      </c>
      <c r="G16" s="161">
        <f>F16/$K$29</f>
        <v>1.701494631602994</v>
      </c>
      <c r="H16" s="155"/>
      <c r="J16" s="408" t="s">
        <v>385</v>
      </c>
      <c r="K16" s="434" t="s">
        <v>428</v>
      </c>
      <c r="L16" s="408" t="s">
        <v>386</v>
      </c>
      <c r="M16" s="408" t="s">
        <v>429</v>
      </c>
      <c r="O16" s="304">
        <v>100000</v>
      </c>
      <c r="P16" s="150">
        <f>P17/2.64</f>
        <v>5914.393939393939</v>
      </c>
    </row>
    <row r="17" spans="2:19" x14ac:dyDescent="0.3">
      <c r="B17" s="427"/>
      <c r="C17" s="162">
        <v>792000</v>
      </c>
      <c r="D17" s="162">
        <f>$P$18</f>
        <v>52300</v>
      </c>
      <c r="E17" s="162">
        <f>$P$9</f>
        <v>111006.126</v>
      </c>
      <c r="F17" s="162">
        <f t="shared" si="1"/>
        <v>163306.12599999999</v>
      </c>
      <c r="G17" s="161">
        <f>F17/$K$29</f>
        <v>2.1944733864573953</v>
      </c>
      <c r="H17" s="155"/>
      <c r="J17" s="405"/>
      <c r="K17" s="405"/>
      <c r="L17" s="405"/>
      <c r="M17" s="405"/>
      <c r="O17" s="304">
        <v>264000</v>
      </c>
      <c r="P17" s="150">
        <f>'불멸 장비 뽑기 획득 비용'!G14</f>
        <v>15614</v>
      </c>
    </row>
    <row r="18" spans="2:19" x14ac:dyDescent="0.3">
      <c r="B18" s="425" t="s">
        <v>427</v>
      </c>
      <c r="C18" s="158" t="s">
        <v>424</v>
      </c>
      <c r="D18" s="158">
        <v>0</v>
      </c>
      <c r="E18" s="158">
        <f>$P$11</f>
        <v>158580.18000000002</v>
      </c>
      <c r="F18" s="158">
        <f t="shared" si="1"/>
        <v>158580.18000000002</v>
      </c>
      <c r="G18" s="159"/>
      <c r="H18" s="163">
        <f>F18/$M$13</f>
        <v>1.1263196846478924</v>
      </c>
      <c r="J18" s="3">
        <v>3</v>
      </c>
      <c r="K18" s="90">
        <f>K8</f>
        <v>790</v>
      </c>
      <c r="L18" s="32">
        <v>16</v>
      </c>
      <c r="M18" s="32">
        <f>K18*L18</f>
        <v>12640</v>
      </c>
      <c r="O18" s="304">
        <v>792000</v>
      </c>
      <c r="P18" s="150">
        <f>'불멸 장비 뽑기 획득 비용'!G14+'불멸 장비 뽑기 획득 비용'!H14*2</f>
        <v>52300</v>
      </c>
    </row>
    <row r="19" spans="2:19" ht="16.5" customHeight="1" x14ac:dyDescent="0.3">
      <c r="B19" s="426"/>
      <c r="C19" s="164">
        <v>100000</v>
      </c>
      <c r="D19" s="164">
        <f>$P$16</f>
        <v>5914.393939393939</v>
      </c>
      <c r="E19" s="164">
        <f>$P$11</f>
        <v>158580.18000000002</v>
      </c>
      <c r="F19" s="164">
        <f t="shared" si="1"/>
        <v>164494.57393939397</v>
      </c>
      <c r="G19" s="163">
        <f>F19/$K$29</f>
        <v>2.2104434999985751</v>
      </c>
      <c r="H19" s="159"/>
      <c r="J19" s="3">
        <v>4</v>
      </c>
      <c r="K19" s="90">
        <f>K9</f>
        <v>1690</v>
      </c>
      <c r="L19" s="32">
        <v>8</v>
      </c>
      <c r="M19" s="32">
        <f>K19*L19</f>
        <v>13520</v>
      </c>
    </row>
    <row r="20" spans="2:19" x14ac:dyDescent="0.3">
      <c r="B20" s="426"/>
      <c r="C20" s="164">
        <v>264000</v>
      </c>
      <c r="D20" s="164">
        <f>$P$17</f>
        <v>15614</v>
      </c>
      <c r="E20" s="164">
        <f>$P$11</f>
        <v>158580.18000000002</v>
      </c>
      <c r="F20" s="164">
        <f t="shared" si="1"/>
        <v>174194.18000000002</v>
      </c>
      <c r="G20" s="163">
        <f>F20/$K$29</f>
        <v>2.3407847669215371</v>
      </c>
      <c r="H20" s="159"/>
      <c r="J20" s="3">
        <v>5</v>
      </c>
      <c r="K20" s="90">
        <f>K10</f>
        <v>3949</v>
      </c>
      <c r="L20" s="32">
        <v>4</v>
      </c>
      <c r="M20" s="32">
        <f>K20*L20</f>
        <v>15796</v>
      </c>
      <c r="O20" s="253" t="s">
        <v>532</v>
      </c>
      <c r="P20" s="262"/>
    </row>
    <row r="21" spans="2:19" x14ac:dyDescent="0.3">
      <c r="B21" s="426"/>
      <c r="C21" s="164">
        <v>792000</v>
      </c>
      <c r="D21" s="164">
        <f>$P$18</f>
        <v>52300</v>
      </c>
      <c r="E21" s="164">
        <f>$P$11</f>
        <v>158580.18000000002</v>
      </c>
      <c r="F21" s="164">
        <f t="shared" si="1"/>
        <v>210880.18000000002</v>
      </c>
      <c r="G21" s="163">
        <f>F21/$K$29</f>
        <v>2.8337635217759387</v>
      </c>
      <c r="H21" s="159"/>
      <c r="J21" s="3">
        <v>6</v>
      </c>
      <c r="K21" s="90">
        <f>K11</f>
        <v>9606</v>
      </c>
      <c r="L21" s="32">
        <v>2</v>
      </c>
      <c r="M21" s="32">
        <f>K21*L21</f>
        <v>19212</v>
      </c>
      <c r="O21" s="147" t="s">
        <v>566</v>
      </c>
      <c r="P21" s="146" t="s">
        <v>415</v>
      </c>
    </row>
    <row r="22" spans="2:19" x14ac:dyDescent="0.3">
      <c r="B22" s="165"/>
      <c r="C22" s="166"/>
      <c r="D22" s="167"/>
      <c r="E22" s="167"/>
      <c r="F22" s="167"/>
      <c r="G22" s="168"/>
      <c r="H22" s="169" t="s">
        <v>397</v>
      </c>
      <c r="J22" s="3">
        <v>7</v>
      </c>
      <c r="K22" s="90">
        <f>K12</f>
        <v>47307</v>
      </c>
      <c r="L22" s="32">
        <v>1</v>
      </c>
      <c r="M22" s="32">
        <f>K22*L22</f>
        <v>47307</v>
      </c>
      <c r="O22" s="304">
        <v>11000</v>
      </c>
      <c r="P22" s="149">
        <f>SUM('컨텐츠 가격'!D26:E26)</f>
        <v>300</v>
      </c>
    </row>
    <row r="23" spans="2:19" x14ac:dyDescent="0.3">
      <c r="B23" s="165"/>
      <c r="C23" s="166"/>
      <c r="D23" s="167"/>
      <c r="E23" s="167"/>
      <c r="F23" s="167"/>
      <c r="G23" s="168"/>
      <c r="H23" s="169" t="s">
        <v>398</v>
      </c>
      <c r="K23" s="141"/>
      <c r="M23" s="142">
        <f>SUM(M18:M22)</f>
        <v>108475</v>
      </c>
    </row>
    <row r="24" spans="2:19" x14ac:dyDescent="0.3">
      <c r="B24" s="170" t="s">
        <v>399</v>
      </c>
      <c r="C24" s="152"/>
      <c r="D24" s="167"/>
      <c r="E24" s="167"/>
      <c r="F24" s="167"/>
      <c r="G24" s="168"/>
      <c r="H24" s="168"/>
      <c r="J24" s="253" t="s">
        <v>529</v>
      </c>
      <c r="O24" s="253" t="s">
        <v>531</v>
      </c>
      <c r="P24" s="262"/>
      <c r="Q24" s="148"/>
      <c r="R24" s="148"/>
    </row>
    <row r="25" spans="2:19" ht="27" x14ac:dyDescent="0.3">
      <c r="B25" s="192" t="s">
        <v>400</v>
      </c>
      <c r="C25" s="192" t="s">
        <v>401</v>
      </c>
      <c r="D25" s="264" t="s">
        <v>405</v>
      </c>
      <c r="E25" s="264" t="s">
        <v>406</v>
      </c>
      <c r="F25" s="192" t="s">
        <v>402</v>
      </c>
      <c r="G25" s="265" t="s">
        <v>403</v>
      </c>
      <c r="H25" s="265" t="s">
        <v>404</v>
      </c>
      <c r="J25" s="22" t="s">
        <v>408</v>
      </c>
      <c r="K25" s="144" t="s">
        <v>409</v>
      </c>
      <c r="O25" s="147" t="s">
        <v>566</v>
      </c>
      <c r="P25" s="147" t="s">
        <v>422</v>
      </c>
      <c r="Q25" s="263" t="s">
        <v>430</v>
      </c>
      <c r="R25" s="147" t="s">
        <v>396</v>
      </c>
    </row>
    <row r="26" spans="2:19" x14ac:dyDescent="0.3">
      <c r="B26" s="194" t="s">
        <v>765</v>
      </c>
      <c r="C26" s="149" t="s">
        <v>407</v>
      </c>
      <c r="D26" s="149">
        <v>0</v>
      </c>
      <c r="E26" s="149">
        <f>E6</f>
        <v>37002.042000000001</v>
      </c>
      <c r="F26" s="149">
        <f>SUM(D26:E26)</f>
        <v>37002.042000000001</v>
      </c>
      <c r="G26" s="155">
        <f>F26/$M$23</f>
        <v>0.34111124222171008</v>
      </c>
      <c r="H26" s="156">
        <f t="shared" ref="H26:H41" si="2">F26/$M$13</f>
        <v>0.26280792641784156</v>
      </c>
      <c r="J26" s="88" t="s">
        <v>410</v>
      </c>
      <c r="K26" s="90">
        <f>K10*2</f>
        <v>7898</v>
      </c>
      <c r="O26" s="304">
        <v>100000</v>
      </c>
      <c r="P26" s="149">
        <f>INT(O26/$O$22*$P$22)</f>
        <v>2727</v>
      </c>
      <c r="Q26" s="305">
        <f>P26/6</f>
        <v>454.5</v>
      </c>
      <c r="R26" s="305">
        <f>$P$6*P26/정수획득!$B$3</f>
        <v>19855.287000000004</v>
      </c>
    </row>
    <row r="27" spans="2:19" x14ac:dyDescent="0.3">
      <c r="B27" s="431" t="s">
        <v>766</v>
      </c>
      <c r="C27" s="149">
        <v>100000</v>
      </c>
      <c r="D27" s="149">
        <f>$R$26</f>
        <v>19855.287000000004</v>
      </c>
      <c r="E27" s="149">
        <f>R31</f>
        <v>35016.513300000006</v>
      </c>
      <c r="F27" s="149">
        <f t="shared" ref="F27:F41" si="3">SUM(D27:E27)</f>
        <v>54871.80030000001</v>
      </c>
      <c r="G27" s="157">
        <f t="shared" ref="G27:G41" si="4">F27/$M$23</f>
        <v>0.50584743304908975</v>
      </c>
      <c r="H27" s="155">
        <f t="shared" si="2"/>
        <v>0.38972833055151113</v>
      </c>
      <c r="J27" s="88" t="s">
        <v>412</v>
      </c>
      <c r="K27" s="90">
        <f>K11*2</f>
        <v>19212</v>
      </c>
      <c r="O27" s="304">
        <v>264000</v>
      </c>
      <c r="P27" s="149">
        <f>INT(O27/$O$22*$P$22)</f>
        <v>7200</v>
      </c>
      <c r="Q27" s="150">
        <f>P27/6</f>
        <v>1200</v>
      </c>
      <c r="R27" s="305">
        <f>$P$6*P27/정수획득!$B$3</f>
        <v>52423.200000000004</v>
      </c>
    </row>
    <row r="28" spans="2:19" ht="16.5" customHeight="1" x14ac:dyDescent="0.3">
      <c r="B28" s="432"/>
      <c r="C28" s="137">
        <v>264000</v>
      </c>
      <c r="D28" s="149">
        <f>$R$27</f>
        <v>52423.200000000004</v>
      </c>
      <c r="E28" s="149">
        <f>R32</f>
        <v>31759.722000000002</v>
      </c>
      <c r="F28" s="137">
        <f t="shared" si="3"/>
        <v>84182.922000000006</v>
      </c>
      <c r="G28" s="157">
        <f t="shared" si="4"/>
        <v>0.77605828070984106</v>
      </c>
      <c r="H28" s="155">
        <f t="shared" si="2"/>
        <v>0.59791130366845413</v>
      </c>
      <c r="J28" s="88" t="s">
        <v>413</v>
      </c>
      <c r="K28" s="90">
        <f>K12</f>
        <v>47307</v>
      </c>
      <c r="O28" s="304">
        <v>792000</v>
      </c>
      <c r="P28" s="149">
        <f>INT(O28/$O$22*$P$22)</f>
        <v>21600</v>
      </c>
      <c r="Q28" s="150">
        <f t="shared" ref="Q28" si="5">P28/6</f>
        <v>3600</v>
      </c>
      <c r="R28" s="305">
        <f>$P$6*P28/정수획득!$B$3</f>
        <v>157269.6</v>
      </c>
    </row>
    <row r="29" spans="2:19" x14ac:dyDescent="0.3">
      <c r="B29" s="433"/>
      <c r="C29" s="137">
        <v>792000</v>
      </c>
      <c r="D29" s="149">
        <f>$R$28</f>
        <v>157269.6</v>
      </c>
      <c r="E29" s="149">
        <f>R33</f>
        <v>21275.081999999999</v>
      </c>
      <c r="F29" s="137">
        <f t="shared" si="3"/>
        <v>178544.682</v>
      </c>
      <c r="G29" s="157">
        <f t="shared" si="4"/>
        <v>1.6459523576861028</v>
      </c>
      <c r="H29" s="155">
        <f t="shared" si="2"/>
        <v>1.2681180581696794</v>
      </c>
      <c r="J29" s="88" t="s">
        <v>414</v>
      </c>
      <c r="K29" s="142">
        <f>SUM(K26:K28)</f>
        <v>74417</v>
      </c>
      <c r="N29" s="145"/>
      <c r="P29" s="140"/>
    </row>
    <row r="30" spans="2:19" ht="27" x14ac:dyDescent="0.3">
      <c r="B30" s="193" t="s">
        <v>763</v>
      </c>
      <c r="C30" s="158" t="s">
        <v>411</v>
      </c>
      <c r="D30" s="158">
        <v>0</v>
      </c>
      <c r="E30" s="158">
        <f>E10</f>
        <v>74004.084000000003</v>
      </c>
      <c r="F30" s="158">
        <f t="shared" si="3"/>
        <v>74004.084000000003</v>
      </c>
      <c r="G30" s="159">
        <f t="shared" si="4"/>
        <v>0.68222248444342015</v>
      </c>
      <c r="H30" s="160">
        <f t="shared" si="2"/>
        <v>0.52561585283568313</v>
      </c>
      <c r="O30" s="192" t="s">
        <v>376</v>
      </c>
      <c r="P30" s="192" t="s">
        <v>377</v>
      </c>
      <c r="Q30" s="263" t="s">
        <v>767</v>
      </c>
      <c r="R30" s="263" t="s">
        <v>768</v>
      </c>
      <c r="S30"/>
    </row>
    <row r="31" spans="2:19" x14ac:dyDescent="0.3">
      <c r="B31" s="428" t="s">
        <v>764</v>
      </c>
      <c r="C31" s="158">
        <v>100000</v>
      </c>
      <c r="D31" s="158">
        <f>$R$26</f>
        <v>19855.287000000004</v>
      </c>
      <c r="E31" s="158">
        <f>R34</f>
        <v>72018.555300000007</v>
      </c>
      <c r="F31" s="158">
        <f t="shared" si="3"/>
        <v>91873.842300000018</v>
      </c>
      <c r="G31" s="160">
        <f t="shared" si="4"/>
        <v>0.84695867527079993</v>
      </c>
      <c r="H31" s="159">
        <f t="shared" si="2"/>
        <v>0.65253625696935269</v>
      </c>
      <c r="O31" s="423">
        <v>7</v>
      </c>
      <c r="P31" s="149">
        <v>100000</v>
      </c>
      <c r="Q31" s="150">
        <f>$Q26*1.5/10*4/$O$31</f>
        <v>38.957142857142856</v>
      </c>
      <c r="R31" s="305">
        <f>정수획득!$P$15*정수획득!$G$8*(정수획득!$B$3-Q31)/정수획득!$E$58*$O$31</f>
        <v>35016.513300000006</v>
      </c>
      <c r="S31"/>
    </row>
    <row r="32" spans="2:19" x14ac:dyDescent="0.3">
      <c r="B32" s="429"/>
      <c r="C32" s="158">
        <v>264000</v>
      </c>
      <c r="D32" s="158">
        <f>$R$27</f>
        <v>52423.200000000004</v>
      </c>
      <c r="E32" s="158">
        <f t="shared" ref="E32:E33" si="6">R35</f>
        <v>68761.76400000001</v>
      </c>
      <c r="F32" s="158">
        <f t="shared" si="3"/>
        <v>121184.96400000001</v>
      </c>
      <c r="G32" s="160">
        <f t="shared" si="4"/>
        <v>1.117169522931551</v>
      </c>
      <c r="H32" s="159">
        <f t="shared" si="2"/>
        <v>0.86071923008629569</v>
      </c>
      <c r="O32" s="423"/>
      <c r="P32" s="137">
        <v>264000</v>
      </c>
      <c r="Q32" s="150">
        <f>$Q27*1.5/10*4/$O$31</f>
        <v>102.85714285714286</v>
      </c>
      <c r="R32" s="305">
        <f>정수획득!$P$15*정수획득!$G$8*(정수획득!$B$3-Q32)/정수획득!$E$58*$O$31</f>
        <v>31759.722000000002</v>
      </c>
      <c r="S32"/>
    </row>
    <row r="33" spans="2:19" x14ac:dyDescent="0.3">
      <c r="B33" s="430"/>
      <c r="C33" s="158">
        <v>792000</v>
      </c>
      <c r="D33" s="158">
        <f>$R$28</f>
        <v>157269.6</v>
      </c>
      <c r="E33" s="158">
        <f t="shared" si="6"/>
        <v>58277.124000000003</v>
      </c>
      <c r="F33" s="158">
        <f t="shared" si="3"/>
        <v>215546.72400000002</v>
      </c>
      <c r="G33" s="160">
        <f t="shared" si="4"/>
        <v>1.987063599907813</v>
      </c>
      <c r="H33" s="159">
        <f t="shared" si="2"/>
        <v>1.5309259845875209</v>
      </c>
      <c r="L33" s="141"/>
      <c r="O33" s="423"/>
      <c r="P33" s="137">
        <v>792000</v>
      </c>
      <c r="Q33" s="150">
        <f>$Q28*1.5/10*4/$O$31</f>
        <v>308.57142857142856</v>
      </c>
      <c r="R33" s="305">
        <f>정수획득!$P$15*정수획득!$G$8*(정수획득!$B$3-Q33)/정수획득!$E$58*$O$31</f>
        <v>21275.081999999999</v>
      </c>
      <c r="S33"/>
    </row>
    <row r="34" spans="2:19" ht="16.5" customHeight="1" x14ac:dyDescent="0.3">
      <c r="B34" s="194" t="s">
        <v>761</v>
      </c>
      <c r="C34" s="137" t="s">
        <v>411</v>
      </c>
      <c r="D34" s="137">
        <v>0</v>
      </c>
      <c r="E34" s="137">
        <f t="shared" ref="E34:E38" si="7">E14</f>
        <v>111006.126</v>
      </c>
      <c r="F34" s="137">
        <f t="shared" si="3"/>
        <v>111006.126</v>
      </c>
      <c r="G34" s="155">
        <f t="shared" si="4"/>
        <v>1.0233337266651303</v>
      </c>
      <c r="H34" s="161">
        <f t="shared" si="2"/>
        <v>0.78842377925352469</v>
      </c>
      <c r="J34" s="140"/>
      <c r="K34" s="140"/>
      <c r="L34" s="140"/>
      <c r="M34" s="140"/>
      <c r="N34" s="140"/>
      <c r="O34" s="424">
        <v>14</v>
      </c>
      <c r="P34" s="306">
        <v>100000</v>
      </c>
      <c r="Q34" s="306">
        <f>$Q26*1.5/10*4/$O$34</f>
        <v>19.478571428571428</v>
      </c>
      <c r="R34" s="307">
        <f>정수획득!$P$15*정수획득!$G$8*(정수획득!$B$3-Q34)/정수획득!$E$58*$O$34</f>
        <v>72018.555300000007</v>
      </c>
      <c r="S34"/>
    </row>
    <row r="35" spans="2:19" ht="16.5" customHeight="1" x14ac:dyDescent="0.3">
      <c r="B35" s="431" t="s">
        <v>762</v>
      </c>
      <c r="C35" s="137">
        <v>100000</v>
      </c>
      <c r="D35" s="149">
        <f>$R$26</f>
        <v>19855.287000000004</v>
      </c>
      <c r="E35" s="149">
        <f>R37</f>
        <v>109020.59730000001</v>
      </c>
      <c r="F35" s="137">
        <f t="shared" si="3"/>
        <v>128875.88430000001</v>
      </c>
      <c r="G35" s="161">
        <f t="shared" si="4"/>
        <v>1.1880699174925098</v>
      </c>
      <c r="H35" s="155">
        <f t="shared" si="2"/>
        <v>0.91534418338719414</v>
      </c>
      <c r="J35" s="140"/>
      <c r="K35" s="140"/>
      <c r="L35" s="140"/>
      <c r="M35" s="140"/>
      <c r="N35" s="140"/>
      <c r="O35" s="424"/>
      <c r="P35" s="308">
        <v>264000</v>
      </c>
      <c r="Q35" s="306">
        <f>$Q27*1.5/10*4/$O$34</f>
        <v>51.428571428571431</v>
      </c>
      <c r="R35" s="307">
        <f>정수획득!$P$15*정수획득!$G$8*(정수획득!$B$3-Q35)/정수획득!$E$58*$O$34</f>
        <v>68761.76400000001</v>
      </c>
      <c r="S35"/>
    </row>
    <row r="36" spans="2:19" x14ac:dyDescent="0.3">
      <c r="B36" s="432"/>
      <c r="C36" s="162">
        <v>264000</v>
      </c>
      <c r="D36" s="149">
        <f>$R$27</f>
        <v>52423.200000000004</v>
      </c>
      <c r="E36" s="149">
        <f t="shared" ref="E36:E37" si="8">R38</f>
        <v>105763.806</v>
      </c>
      <c r="F36" s="162">
        <f t="shared" si="3"/>
        <v>158187.00599999999</v>
      </c>
      <c r="G36" s="161">
        <f t="shared" si="4"/>
        <v>1.458280765153261</v>
      </c>
      <c r="H36" s="155">
        <f t="shared" si="2"/>
        <v>1.1235271565041371</v>
      </c>
      <c r="N36" s="140"/>
      <c r="O36" s="424"/>
      <c r="P36" s="308">
        <v>792000</v>
      </c>
      <c r="Q36" s="306">
        <f>$Q28*1.5/10*4/$O$34</f>
        <v>154.28571428571428</v>
      </c>
      <c r="R36" s="307">
        <f>정수획득!$P$15*정수획득!$G$8*(정수획득!$B$3-Q36)/정수획득!$E$58*$O$34</f>
        <v>58277.124000000003</v>
      </c>
      <c r="S36"/>
    </row>
    <row r="37" spans="2:19" x14ac:dyDescent="0.3">
      <c r="B37" s="433"/>
      <c r="C37" s="162">
        <v>792000</v>
      </c>
      <c r="D37" s="149">
        <f>$R$28</f>
        <v>157269.6</v>
      </c>
      <c r="E37" s="149">
        <f t="shared" si="8"/>
        <v>95279.166000000012</v>
      </c>
      <c r="F37" s="162">
        <f t="shared" si="3"/>
        <v>252548.766</v>
      </c>
      <c r="G37" s="161">
        <f t="shared" si="4"/>
        <v>2.3281748421295227</v>
      </c>
      <c r="H37" s="155">
        <f t="shared" si="2"/>
        <v>1.7937339110053625</v>
      </c>
      <c r="N37" s="140"/>
      <c r="O37" s="423">
        <v>21</v>
      </c>
      <c r="P37" s="149">
        <v>100000</v>
      </c>
      <c r="Q37" s="150">
        <f>$Q26*1.5/10*4/$O$37</f>
        <v>12.985714285714286</v>
      </c>
      <c r="R37" s="305">
        <f>정수획득!$P$15*정수획득!$G$8*(정수획득!$B$3-Q37)/정수획득!$E$58*$O$37</f>
        <v>109020.59730000001</v>
      </c>
      <c r="S37"/>
    </row>
    <row r="38" spans="2:19" ht="16.5" customHeight="1" x14ac:dyDescent="0.3">
      <c r="B38" s="193" t="s">
        <v>760</v>
      </c>
      <c r="C38" s="158" t="s">
        <v>416</v>
      </c>
      <c r="D38" s="158">
        <v>0</v>
      </c>
      <c r="E38" s="158">
        <f t="shared" si="7"/>
        <v>158580.18000000002</v>
      </c>
      <c r="F38" s="158">
        <f t="shared" si="3"/>
        <v>158580.18000000002</v>
      </c>
      <c r="G38" s="159">
        <f t="shared" si="4"/>
        <v>1.4619053238073292</v>
      </c>
      <c r="H38" s="163">
        <f t="shared" si="2"/>
        <v>1.1263196846478924</v>
      </c>
      <c r="N38" s="140"/>
      <c r="O38" s="423"/>
      <c r="P38" s="137">
        <v>264000</v>
      </c>
      <c r="Q38" s="150">
        <f>$Q27*1.5/10*4/$O$37</f>
        <v>34.285714285714285</v>
      </c>
      <c r="R38" s="305">
        <f>정수획득!$P$15*정수획득!$G$8*(정수획득!$B$3-Q38)/정수획득!$E$58*$O$37</f>
        <v>105763.806</v>
      </c>
    </row>
    <row r="39" spans="2:19" x14ac:dyDescent="0.3">
      <c r="B39" s="428" t="s">
        <v>759</v>
      </c>
      <c r="C39" s="164">
        <v>100000</v>
      </c>
      <c r="D39" s="158">
        <f>$R$26</f>
        <v>19855.287000000004</v>
      </c>
      <c r="E39" s="158">
        <f>R40</f>
        <v>156594.65129999997</v>
      </c>
      <c r="F39" s="164">
        <f t="shared" si="3"/>
        <v>176449.93829999998</v>
      </c>
      <c r="G39" s="163">
        <f t="shared" si="4"/>
        <v>1.6266415146347082</v>
      </c>
      <c r="H39" s="159">
        <f t="shared" si="2"/>
        <v>1.2532400887815618</v>
      </c>
      <c r="N39" s="140"/>
      <c r="O39" s="423"/>
      <c r="P39" s="137">
        <v>792000</v>
      </c>
      <c r="Q39" s="150">
        <f>$Q28*1.5/10*4/$O$37</f>
        <v>102.85714285714286</v>
      </c>
      <c r="R39" s="305">
        <f>정수획득!$P$15*정수획득!$G$8*(정수획득!$B$3-Q39)/정수획득!$E$58*$O$37</f>
        <v>95279.166000000012</v>
      </c>
    </row>
    <row r="40" spans="2:19" x14ac:dyDescent="0.3">
      <c r="B40" s="429"/>
      <c r="C40" s="164">
        <v>264000</v>
      </c>
      <c r="D40" s="158">
        <f>$R$27</f>
        <v>52423.200000000004</v>
      </c>
      <c r="E40" s="158">
        <f t="shared" ref="E40:E41" si="9">R41</f>
        <v>153337.85999999999</v>
      </c>
      <c r="F40" s="164">
        <f t="shared" si="3"/>
        <v>205761.06</v>
      </c>
      <c r="G40" s="163">
        <f t="shared" si="4"/>
        <v>1.8968523622954598</v>
      </c>
      <c r="H40" s="159">
        <f t="shared" si="2"/>
        <v>1.4614230618985049</v>
      </c>
      <c r="N40" s="140"/>
      <c r="O40" s="424">
        <v>30</v>
      </c>
      <c r="P40" s="306">
        <v>100000</v>
      </c>
      <c r="Q40" s="306">
        <f>$Q26*1.5/10*4/$O$40</f>
        <v>9.09</v>
      </c>
      <c r="R40" s="307">
        <f>정수획득!$P$15*정수획득!$G$8*(정수획득!$B$3-Q40)/정수획득!$E$58*$O$40</f>
        <v>156594.65129999997</v>
      </c>
    </row>
    <row r="41" spans="2:19" x14ac:dyDescent="0.3">
      <c r="B41" s="430"/>
      <c r="C41" s="164">
        <v>792000</v>
      </c>
      <c r="D41" s="158">
        <f>$R$28</f>
        <v>157269.6</v>
      </c>
      <c r="E41" s="158">
        <f t="shared" si="9"/>
        <v>142853.22</v>
      </c>
      <c r="F41" s="164">
        <f t="shared" si="3"/>
        <v>300122.82</v>
      </c>
      <c r="G41" s="163">
        <f t="shared" si="4"/>
        <v>2.7667464392717216</v>
      </c>
      <c r="H41" s="159">
        <f t="shared" si="2"/>
        <v>2.1316298163997303</v>
      </c>
      <c r="N41" s="140"/>
      <c r="O41" s="424"/>
      <c r="P41" s="308">
        <v>264000</v>
      </c>
      <c r="Q41" s="306">
        <f>$Q27*1.5/10*4/$O$40</f>
        <v>24</v>
      </c>
      <c r="R41" s="307">
        <f>정수획득!$P$15*정수획득!$G$8*(정수획득!$B$3-Q41)/정수획득!$E$58*$O$40</f>
        <v>153337.85999999999</v>
      </c>
    </row>
    <row r="42" spans="2:19" x14ac:dyDescent="0.3">
      <c r="B42" s="152"/>
      <c r="C42" s="171"/>
      <c r="D42" s="152"/>
      <c r="E42" s="152"/>
      <c r="F42" s="152"/>
      <c r="G42" s="154"/>
      <c r="H42" s="171" t="s">
        <v>417</v>
      </c>
      <c r="N42" s="140"/>
      <c r="O42" s="424"/>
      <c r="P42" s="308">
        <v>792000</v>
      </c>
      <c r="Q42" s="306">
        <f>$Q28*1.5/10*4/$O$40</f>
        <v>72</v>
      </c>
      <c r="R42" s="307">
        <f>정수획득!$P$15*정수획득!$G$8*(정수획득!$B$3-Q42)/정수획득!$E$58*$O$40</f>
        <v>142853.22</v>
      </c>
    </row>
    <row r="43" spans="2:19" x14ac:dyDescent="0.3">
      <c r="B43" s="152"/>
      <c r="C43" s="171"/>
      <c r="D43" s="152"/>
      <c r="E43" s="152"/>
      <c r="F43" s="152"/>
      <c r="G43" s="154"/>
      <c r="H43" s="171" t="s">
        <v>418</v>
      </c>
      <c r="N43" s="140"/>
      <c r="Q43" s="140"/>
      <c r="R43" s="140"/>
    </row>
    <row r="44" spans="2:19" x14ac:dyDescent="0.3">
      <c r="B44" s="152"/>
      <c r="C44" s="171"/>
      <c r="D44" s="152"/>
      <c r="E44" s="152"/>
      <c r="F44" s="152"/>
      <c r="G44" s="154"/>
      <c r="H44" s="171" t="s">
        <v>419</v>
      </c>
      <c r="N44" s="140"/>
      <c r="O44" s="140"/>
      <c r="P44" s="140"/>
      <c r="Q44" s="140"/>
      <c r="R44" s="140"/>
    </row>
    <row r="45" spans="2:19" x14ac:dyDescent="0.3">
      <c r="B45" s="152"/>
      <c r="C45" s="154"/>
      <c r="D45" s="152"/>
      <c r="E45" s="152"/>
      <c r="F45" s="152"/>
      <c r="G45" s="154"/>
      <c r="H45" s="171" t="s">
        <v>420</v>
      </c>
    </row>
    <row r="46" spans="2:19" x14ac:dyDescent="0.3">
      <c r="B46" s="152"/>
      <c r="C46" s="154"/>
      <c r="D46" s="152"/>
      <c r="E46" s="152"/>
      <c r="F46" s="152"/>
      <c r="G46" s="154"/>
      <c r="H46" s="171" t="s">
        <v>421</v>
      </c>
    </row>
  </sheetData>
  <mergeCells count="16">
    <mergeCell ref="B6:B9"/>
    <mergeCell ref="M16:M17"/>
    <mergeCell ref="B18:B21"/>
    <mergeCell ref="J16:J17"/>
    <mergeCell ref="K16:K17"/>
    <mergeCell ref="L16:L17"/>
    <mergeCell ref="O31:O33"/>
    <mergeCell ref="O34:O36"/>
    <mergeCell ref="O37:O39"/>
    <mergeCell ref="O40:O42"/>
    <mergeCell ref="B10:B13"/>
    <mergeCell ref="B14:B17"/>
    <mergeCell ref="B39:B41"/>
    <mergeCell ref="B35:B37"/>
    <mergeCell ref="B31:B33"/>
    <mergeCell ref="B27:B29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"/>
  <sheetViews>
    <sheetView workbookViewId="0">
      <pane ySplit="6" topLeftCell="A7" activePane="bottomLeft" state="frozen"/>
      <selection pane="bottomLeft" activeCell="E26" sqref="E26"/>
    </sheetView>
  </sheetViews>
  <sheetFormatPr defaultRowHeight="16.5" x14ac:dyDescent="0.3"/>
  <cols>
    <col min="1" max="1" width="3.625" customWidth="1"/>
    <col min="2" max="2" width="30.625" customWidth="1"/>
    <col min="3" max="3" width="8.625" bestFit="1" customWidth="1"/>
    <col min="4" max="4" width="3.625" customWidth="1"/>
    <col min="5" max="5" width="30.625" customWidth="1"/>
    <col min="6" max="6" width="8.625" bestFit="1" customWidth="1"/>
    <col min="7" max="7" width="30.625" customWidth="1"/>
  </cols>
  <sheetData>
    <row r="2" spans="2:7" x14ac:dyDescent="0.3">
      <c r="B2" s="17" t="s">
        <v>36</v>
      </c>
      <c r="E2" s="6" t="s">
        <v>33</v>
      </c>
      <c r="G2" s="6" t="s">
        <v>35</v>
      </c>
    </row>
    <row r="3" spans="2:7" s="243" customFormat="1" ht="24.95" customHeight="1" x14ac:dyDescent="0.3">
      <c r="B3" s="244">
        <f>SUM(C10:C11,F10:F11,C18*14,C21*2,F18*2,F24+F25)</f>
        <v>3780</v>
      </c>
      <c r="E3" s="245">
        <f>SUM(C12:C13,F12:F13,C19,C22,C25)</f>
        <v>6335</v>
      </c>
      <c r="G3" s="246">
        <f>SUM(C12:C13,F14,C20,C23,C26,F19,F23:F25)</f>
        <v>19395</v>
      </c>
    </row>
    <row r="5" spans="2:7" x14ac:dyDescent="0.3">
      <c r="E5" s="6" t="s">
        <v>34</v>
      </c>
    </row>
    <row r="6" spans="2:7" s="243" customFormat="1" ht="24.95" customHeight="1" x14ac:dyDescent="0.3">
      <c r="E6" s="247">
        <f>SUM(F12:F13,C19,C22,F19,)</f>
        <v>6760</v>
      </c>
    </row>
    <row r="7" spans="2:7" x14ac:dyDescent="0.3">
      <c r="E7" s="82"/>
      <c r="F7" s="82"/>
    </row>
    <row r="8" spans="2:7" x14ac:dyDescent="0.3">
      <c r="B8" s="260" t="s">
        <v>11</v>
      </c>
      <c r="E8" s="260" t="s">
        <v>361</v>
      </c>
      <c r="F8" s="82"/>
    </row>
    <row r="9" spans="2:7" x14ac:dyDescent="0.3">
      <c r="B9" s="6" t="s">
        <v>12</v>
      </c>
      <c r="C9" s="6" t="s">
        <v>13</v>
      </c>
      <c r="E9" s="6" t="s">
        <v>12</v>
      </c>
      <c r="F9" s="6" t="s">
        <v>13</v>
      </c>
    </row>
    <row r="10" spans="2:7" x14ac:dyDescent="0.3">
      <c r="B10" s="13" t="s">
        <v>37</v>
      </c>
      <c r="C10" s="20">
        <v>240</v>
      </c>
      <c r="E10" s="9" t="s">
        <v>41</v>
      </c>
      <c r="F10" s="20">
        <v>300</v>
      </c>
    </row>
    <row r="11" spans="2:7" x14ac:dyDescent="0.3">
      <c r="B11" s="13" t="s">
        <v>39</v>
      </c>
      <c r="C11" s="20">
        <v>400</v>
      </c>
      <c r="E11" s="9" t="s">
        <v>42</v>
      </c>
      <c r="F11" s="20">
        <v>100</v>
      </c>
    </row>
    <row r="12" spans="2:7" x14ac:dyDescent="0.3">
      <c r="B12" s="13" t="s">
        <v>38</v>
      </c>
      <c r="C12" s="19">
        <v>240</v>
      </c>
      <c r="E12" s="9" t="s">
        <v>14</v>
      </c>
      <c r="F12" s="12">
        <v>1300</v>
      </c>
    </row>
    <row r="13" spans="2:7" x14ac:dyDescent="0.3">
      <c r="B13" s="13" t="s">
        <v>40</v>
      </c>
      <c r="C13" s="19">
        <v>400</v>
      </c>
      <c r="E13" s="9" t="s">
        <v>43</v>
      </c>
      <c r="F13" s="12">
        <v>1360</v>
      </c>
    </row>
    <row r="14" spans="2:7" x14ac:dyDescent="0.3">
      <c r="E14" s="9" t="s">
        <v>15</v>
      </c>
      <c r="F14" s="11">
        <f>SUM(F12:F13)*3</f>
        <v>7980</v>
      </c>
    </row>
    <row r="16" spans="2:7" x14ac:dyDescent="0.3">
      <c r="B16" s="266" t="s">
        <v>16</v>
      </c>
      <c r="E16" s="260" t="s">
        <v>362</v>
      </c>
      <c r="F16" s="82"/>
    </row>
    <row r="17" spans="2:6" x14ac:dyDescent="0.3">
      <c r="B17" s="6" t="s">
        <v>12</v>
      </c>
      <c r="C17" s="6" t="s">
        <v>13</v>
      </c>
      <c r="E17" s="6" t="s">
        <v>12</v>
      </c>
      <c r="F17" s="6" t="s">
        <v>13</v>
      </c>
    </row>
    <row r="18" spans="2:6" x14ac:dyDescent="0.3">
      <c r="B18" s="9" t="s">
        <v>17</v>
      </c>
      <c r="C18" s="20">
        <v>30</v>
      </c>
      <c r="E18" s="9" t="s">
        <v>27</v>
      </c>
      <c r="F18" s="20">
        <v>500</v>
      </c>
    </row>
    <row r="19" spans="2:6" x14ac:dyDescent="0.3">
      <c r="B19" s="9" t="s">
        <v>18</v>
      </c>
      <c r="C19" s="12">
        <f>C18*30</f>
        <v>900</v>
      </c>
      <c r="E19" s="9" t="s">
        <v>28</v>
      </c>
      <c r="F19" s="12">
        <f>F18*4</f>
        <v>2000</v>
      </c>
    </row>
    <row r="20" spans="2:6" x14ac:dyDescent="0.3">
      <c r="B20" s="9" t="s">
        <v>19</v>
      </c>
      <c r="C20" s="11">
        <f>C18*90</f>
        <v>2700</v>
      </c>
    </row>
    <row r="21" spans="2:6" x14ac:dyDescent="0.3">
      <c r="B21" s="9" t="s">
        <v>20</v>
      </c>
      <c r="C21" s="20">
        <v>300</v>
      </c>
      <c r="E21" s="266" t="s">
        <v>26</v>
      </c>
    </row>
    <row r="22" spans="2:6" x14ac:dyDescent="0.3">
      <c r="B22" s="9" t="s">
        <v>21</v>
      </c>
      <c r="C22" s="12">
        <f>C21*4</f>
        <v>1200</v>
      </c>
      <c r="E22" s="6" t="s">
        <v>12</v>
      </c>
      <c r="F22" s="6" t="s">
        <v>13</v>
      </c>
    </row>
    <row r="23" spans="2:6" x14ac:dyDescent="0.3">
      <c r="B23" s="9" t="s">
        <v>22</v>
      </c>
      <c r="C23" s="11">
        <f>C21*12</f>
        <v>3600</v>
      </c>
      <c r="E23" s="9" t="s">
        <v>25</v>
      </c>
      <c r="F23" s="11">
        <v>700</v>
      </c>
    </row>
    <row r="24" spans="2:6" x14ac:dyDescent="0.3">
      <c r="B24" s="9" t="s">
        <v>493</v>
      </c>
      <c r="C24" s="20">
        <v>840</v>
      </c>
      <c r="E24" s="9" t="s">
        <v>44</v>
      </c>
      <c r="F24" s="20">
        <v>360</v>
      </c>
    </row>
    <row r="25" spans="2:6" x14ac:dyDescent="0.3">
      <c r="B25" s="9" t="s">
        <v>23</v>
      </c>
      <c r="C25" s="12">
        <v>935</v>
      </c>
      <c r="E25" s="9" t="s">
        <v>45</v>
      </c>
      <c r="F25" s="20">
        <v>360</v>
      </c>
    </row>
    <row r="26" spans="2:6" x14ac:dyDescent="0.3">
      <c r="B26" s="9" t="s">
        <v>24</v>
      </c>
      <c r="C26" s="11">
        <v>1055</v>
      </c>
    </row>
    <row r="27" spans="2:6" x14ac:dyDescent="0.3">
      <c r="B27" s="9" t="s">
        <v>492</v>
      </c>
      <c r="C27" s="14">
        <v>3700</v>
      </c>
    </row>
  </sheetData>
  <phoneticPr fontId="0" type="Hiragana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8"/>
  <sheetViews>
    <sheetView workbookViewId="0">
      <pane ySplit="4" topLeftCell="A5" activePane="bottomLeft" state="frozen"/>
      <selection pane="bottomLeft" activeCell="J19" sqref="J19"/>
    </sheetView>
  </sheetViews>
  <sheetFormatPr defaultRowHeight="16.5" x14ac:dyDescent="0.3"/>
  <cols>
    <col min="1" max="1" width="3.625" customWidth="1"/>
    <col min="2" max="2" width="13.125" customWidth="1"/>
    <col min="4" max="4" width="10.25" bestFit="1" customWidth="1"/>
    <col min="5" max="5" width="15.625" bestFit="1" customWidth="1"/>
    <col min="6" max="6" width="12.75" bestFit="1" customWidth="1"/>
    <col min="7" max="7" width="13" customWidth="1"/>
    <col min="8" max="8" width="3.625" customWidth="1"/>
    <col min="9" max="9" width="14.625" customWidth="1"/>
    <col min="10" max="10" width="15.625" bestFit="1" customWidth="1"/>
    <col min="11" max="11" width="9.625" bestFit="1" customWidth="1"/>
    <col min="12" max="12" width="3.625" customWidth="1"/>
    <col min="13" max="13" width="4.75" bestFit="1" customWidth="1"/>
    <col min="14" max="14" width="18.25" bestFit="1" customWidth="1"/>
    <col min="15" max="15" width="8.375" bestFit="1" customWidth="1"/>
    <col min="16" max="16" width="3.625" customWidth="1"/>
    <col min="17" max="18" width="15.375" customWidth="1"/>
  </cols>
  <sheetData>
    <row r="2" spans="2:18" x14ac:dyDescent="0.3">
      <c r="B2" s="1" t="s">
        <v>0</v>
      </c>
      <c r="F2" s="435" t="s">
        <v>8</v>
      </c>
      <c r="G2" s="436"/>
      <c r="I2" s="435" t="s">
        <v>9</v>
      </c>
      <c r="J2" s="436"/>
      <c r="N2" s="435" t="s">
        <v>31</v>
      </c>
      <c r="O2" s="436"/>
      <c r="Q2" s="435" t="s">
        <v>511</v>
      </c>
      <c r="R2" s="436"/>
    </row>
    <row r="3" spans="2:18" s="243" customFormat="1" ht="24.95" customHeight="1" x14ac:dyDescent="0.3">
      <c r="B3" s="248">
        <v>726</v>
      </c>
      <c r="F3" s="438">
        <f>G38+K12+N38+O38+J15+J19+J20</f>
        <v>9866722.5666666664</v>
      </c>
      <c r="G3" s="439"/>
      <c r="I3" s="438">
        <f>G37*30+K11*4+N38+O38</f>
        <v>11444140</v>
      </c>
      <c r="J3" s="439"/>
      <c r="N3" s="438">
        <f>F3+G37*60+K11*8+N38*2+O38*2+J16+J19+J20</f>
        <v>35789402.566666663</v>
      </c>
      <c r="O3" s="439"/>
      <c r="Q3" s="437">
        <f>'강화&amp;합성 비용'!H3</f>
        <v>38808180</v>
      </c>
      <c r="R3" s="437"/>
    </row>
    <row r="4" spans="2:18" x14ac:dyDescent="0.3">
      <c r="Q4" s="217" t="s">
        <v>506</v>
      </c>
    </row>
    <row r="5" spans="2:18" x14ac:dyDescent="0.3">
      <c r="Q5" s="217"/>
    </row>
    <row r="6" spans="2:18" x14ac:dyDescent="0.3">
      <c r="B6" s="267" t="s">
        <v>536</v>
      </c>
      <c r="I6" s="267" t="s">
        <v>533</v>
      </c>
      <c r="M6" s="267" t="s">
        <v>534</v>
      </c>
      <c r="Q6" s="267" t="s">
        <v>535</v>
      </c>
    </row>
    <row r="7" spans="2:18" x14ac:dyDescent="0.3">
      <c r="B7" s="6" t="s">
        <v>1</v>
      </c>
      <c r="C7" s="6" t="s">
        <v>2</v>
      </c>
      <c r="D7" s="22" t="s">
        <v>494</v>
      </c>
      <c r="E7" s="6" t="s">
        <v>32</v>
      </c>
      <c r="F7" s="6" t="s">
        <v>10</v>
      </c>
      <c r="G7" s="6" t="s">
        <v>3</v>
      </c>
      <c r="I7" s="6" t="s">
        <v>4</v>
      </c>
      <c r="J7" s="6" t="s">
        <v>32</v>
      </c>
      <c r="K7" s="6" t="s">
        <v>3</v>
      </c>
      <c r="M7" s="22" t="s">
        <v>537</v>
      </c>
      <c r="N7" s="6" t="s">
        <v>5</v>
      </c>
      <c r="O7" s="6" t="s">
        <v>6</v>
      </c>
      <c r="Q7" s="22" t="s">
        <v>364</v>
      </c>
      <c r="R7" s="22" t="s">
        <v>363</v>
      </c>
    </row>
    <row r="8" spans="2:18" x14ac:dyDescent="0.3">
      <c r="B8" s="8">
        <v>1</v>
      </c>
      <c r="C8" s="15">
        <v>3</v>
      </c>
      <c r="D8" s="7">
        <f>IF(C8=3,4,IF(C8=4,4,IF(C8=5,5,IF(C8=6,5,IF(C8=7,6,IF(C8=8,6))))))</f>
        <v>4</v>
      </c>
      <c r="E8" s="7">
        <f>(R8+R9+R10)/3</f>
        <v>178.33333333333334</v>
      </c>
      <c r="F8" s="4">
        <f>B$3/D8/5*1333</f>
        <v>48387.899999999994</v>
      </c>
      <c r="G8" s="4">
        <f t="shared" ref="G8:G36" si="0">B$3/3*E8+F8</f>
        <v>91544.566666666666</v>
      </c>
      <c r="I8" s="3">
        <v>3</v>
      </c>
      <c r="J8" s="7">
        <v>5142</v>
      </c>
      <c r="K8" s="4">
        <f>J8*3</f>
        <v>15426</v>
      </c>
      <c r="M8" s="7">
        <v>1</v>
      </c>
      <c r="N8" s="7">
        <v>5000</v>
      </c>
      <c r="O8" s="8"/>
      <c r="Q8" s="7">
        <v>1</v>
      </c>
      <c r="R8" s="7">
        <v>129</v>
      </c>
    </row>
    <row r="9" spans="2:18" x14ac:dyDescent="0.3">
      <c r="B9" s="8">
        <v>2</v>
      </c>
      <c r="C9" s="16">
        <v>4</v>
      </c>
      <c r="D9" s="7">
        <f t="shared" ref="D9:D37" si="1">IF(C9=3,4,IF(C9=4,4,IF(C9=5,5,IF(C9=6,5,IF(C9=7,6,IF(C9=8,6))))))</f>
        <v>4</v>
      </c>
      <c r="E9" s="7">
        <f>VLOOKUP(C9,$Q$8:$R$15,2,0)</f>
        <v>313</v>
      </c>
      <c r="F9" s="4">
        <f>B$3/D9/5*IF(C9&lt;6,2000,IF(C9&gt;5,2500,IF(C9=8,3000)))</f>
        <v>72600</v>
      </c>
      <c r="G9" s="4">
        <f t="shared" si="0"/>
        <v>148346</v>
      </c>
      <c r="I9" s="3">
        <v>4</v>
      </c>
      <c r="J9" s="7">
        <v>17630</v>
      </c>
      <c r="K9" s="4">
        <f>J9*3</f>
        <v>52890</v>
      </c>
      <c r="M9" s="7">
        <v>2</v>
      </c>
      <c r="N9" s="8"/>
      <c r="O9" s="4">
        <v>1000</v>
      </c>
      <c r="Q9" s="7">
        <v>2</v>
      </c>
      <c r="R9" s="7">
        <v>173</v>
      </c>
    </row>
    <row r="10" spans="2:18" x14ac:dyDescent="0.3">
      <c r="B10" s="8">
        <v>3</v>
      </c>
      <c r="C10" s="16">
        <v>4</v>
      </c>
      <c r="D10" s="7">
        <f t="shared" si="1"/>
        <v>4</v>
      </c>
      <c r="E10" s="7">
        <f t="shared" ref="E10:E36" si="2">VLOOKUP(C10,$Q$8:$R$15,2,0)</f>
        <v>313</v>
      </c>
      <c r="F10" s="4">
        <f t="shared" ref="F10:F37" si="3">B$3/D10/5*IF(C10&lt;6,2000,IF(C10&gt;5,2500,IF(C10=8,3000)))</f>
        <v>72600</v>
      </c>
      <c r="G10" s="4">
        <f t="shared" si="0"/>
        <v>148346</v>
      </c>
      <c r="I10" s="3">
        <v>5</v>
      </c>
      <c r="J10" s="7">
        <v>35260</v>
      </c>
      <c r="K10" s="4">
        <f>J10*3</f>
        <v>105780</v>
      </c>
      <c r="M10" s="7">
        <v>3</v>
      </c>
      <c r="N10" s="8"/>
      <c r="O10" s="8"/>
      <c r="Q10" s="7">
        <v>3</v>
      </c>
      <c r="R10" s="7">
        <v>233</v>
      </c>
    </row>
    <row r="11" spans="2:18" x14ac:dyDescent="0.3">
      <c r="B11" s="8">
        <v>4</v>
      </c>
      <c r="C11" s="15">
        <v>5</v>
      </c>
      <c r="D11" s="7">
        <f t="shared" si="1"/>
        <v>5</v>
      </c>
      <c r="E11" s="7">
        <f t="shared" si="2"/>
        <v>421</v>
      </c>
      <c r="F11" s="4">
        <f t="shared" si="3"/>
        <v>58080</v>
      </c>
      <c r="G11" s="4">
        <f t="shared" si="0"/>
        <v>159962</v>
      </c>
      <c r="I11" s="3">
        <v>6</v>
      </c>
      <c r="J11" s="7">
        <v>70520</v>
      </c>
      <c r="K11" s="4">
        <f>J11*3</f>
        <v>211560</v>
      </c>
      <c r="M11" s="7">
        <v>4</v>
      </c>
      <c r="N11" s="8"/>
      <c r="O11" s="4">
        <v>2000</v>
      </c>
      <c r="Q11" s="7">
        <v>4</v>
      </c>
      <c r="R11" s="7">
        <v>313</v>
      </c>
    </row>
    <row r="12" spans="2:18" x14ac:dyDescent="0.3">
      <c r="B12" s="8">
        <v>5</v>
      </c>
      <c r="C12" s="15">
        <v>5</v>
      </c>
      <c r="D12" s="7">
        <f t="shared" si="1"/>
        <v>5</v>
      </c>
      <c r="E12" s="7">
        <f t="shared" si="2"/>
        <v>421</v>
      </c>
      <c r="F12" s="4">
        <f t="shared" si="3"/>
        <v>58080</v>
      </c>
      <c r="G12" s="4">
        <f t="shared" si="0"/>
        <v>159962</v>
      </c>
      <c r="K12" s="5">
        <f>SUM(K8:K11)</f>
        <v>385656</v>
      </c>
      <c r="M12" s="7">
        <v>5</v>
      </c>
      <c r="N12" s="7">
        <v>5000</v>
      </c>
      <c r="O12" s="8"/>
      <c r="Q12" s="7">
        <v>5</v>
      </c>
      <c r="R12" s="7">
        <v>421</v>
      </c>
    </row>
    <row r="13" spans="2:18" x14ac:dyDescent="0.3">
      <c r="B13" s="8">
        <v>6</v>
      </c>
      <c r="C13" s="16">
        <v>6</v>
      </c>
      <c r="D13" s="7">
        <f t="shared" si="1"/>
        <v>5</v>
      </c>
      <c r="E13" s="7">
        <f t="shared" si="2"/>
        <v>566</v>
      </c>
      <c r="F13" s="4">
        <f t="shared" si="3"/>
        <v>72600</v>
      </c>
      <c r="G13" s="4">
        <f t="shared" si="0"/>
        <v>209572</v>
      </c>
      <c r="M13" s="7">
        <v>6</v>
      </c>
      <c r="N13" s="8"/>
      <c r="O13" s="4">
        <v>3000</v>
      </c>
      <c r="Q13" s="7">
        <v>6</v>
      </c>
      <c r="R13" s="7">
        <v>566</v>
      </c>
    </row>
    <row r="14" spans="2:18" x14ac:dyDescent="0.3">
      <c r="B14" s="8">
        <v>7</v>
      </c>
      <c r="C14" s="16">
        <v>6</v>
      </c>
      <c r="D14" s="7">
        <f t="shared" si="1"/>
        <v>5</v>
      </c>
      <c r="E14" s="7">
        <f t="shared" si="2"/>
        <v>566</v>
      </c>
      <c r="F14" s="4">
        <f t="shared" si="3"/>
        <v>72600</v>
      </c>
      <c r="G14" s="4">
        <f t="shared" si="0"/>
        <v>209572</v>
      </c>
      <c r="I14" s="267" t="s">
        <v>7</v>
      </c>
      <c r="M14" s="7">
        <v>7</v>
      </c>
      <c r="N14" s="8"/>
      <c r="O14" s="8"/>
      <c r="Q14" s="7">
        <v>7</v>
      </c>
      <c r="R14" s="7">
        <v>761</v>
      </c>
    </row>
    <row r="15" spans="2:18" x14ac:dyDescent="0.3">
      <c r="B15" s="8">
        <v>8</v>
      </c>
      <c r="C15" s="15">
        <v>7</v>
      </c>
      <c r="D15" s="7">
        <f t="shared" si="1"/>
        <v>6</v>
      </c>
      <c r="E15" s="7">
        <f t="shared" si="2"/>
        <v>761</v>
      </c>
      <c r="F15" s="4">
        <f t="shared" si="3"/>
        <v>60500</v>
      </c>
      <c r="G15" s="4">
        <f t="shared" si="0"/>
        <v>244662</v>
      </c>
      <c r="I15" s="9" t="s">
        <v>29</v>
      </c>
      <c r="J15" s="10">
        <v>534000</v>
      </c>
      <c r="M15" s="7">
        <v>8</v>
      </c>
      <c r="N15" s="7">
        <v>10000</v>
      </c>
      <c r="O15" s="4">
        <v>4000</v>
      </c>
      <c r="Q15" s="7">
        <v>8</v>
      </c>
      <c r="R15" s="7">
        <v>1023</v>
      </c>
    </row>
    <row r="16" spans="2:18" x14ac:dyDescent="0.3">
      <c r="B16" s="8">
        <v>9</v>
      </c>
      <c r="C16" s="15">
        <v>7</v>
      </c>
      <c r="D16" s="7">
        <f t="shared" si="1"/>
        <v>6</v>
      </c>
      <c r="E16" s="7">
        <f t="shared" si="2"/>
        <v>761</v>
      </c>
      <c r="F16" s="4">
        <f t="shared" si="3"/>
        <v>60500</v>
      </c>
      <c r="G16" s="4">
        <f t="shared" si="0"/>
        <v>244662</v>
      </c>
      <c r="I16" s="9" t="s">
        <v>30</v>
      </c>
      <c r="J16" s="11">
        <v>2342500</v>
      </c>
      <c r="M16" s="7">
        <v>9</v>
      </c>
      <c r="N16" s="8"/>
      <c r="O16" s="8"/>
      <c r="Q16" s="218" t="s">
        <v>365</v>
      </c>
      <c r="R16" s="7">
        <v>1165</v>
      </c>
    </row>
    <row r="17" spans="2:15" x14ac:dyDescent="0.3">
      <c r="B17" s="8">
        <v>10</v>
      </c>
      <c r="C17" s="15">
        <v>7</v>
      </c>
      <c r="D17" s="7">
        <f t="shared" si="1"/>
        <v>6</v>
      </c>
      <c r="E17" s="7">
        <f t="shared" si="2"/>
        <v>761</v>
      </c>
      <c r="F17" s="4">
        <f t="shared" si="3"/>
        <v>60500</v>
      </c>
      <c r="G17" s="4">
        <f t="shared" si="0"/>
        <v>244662</v>
      </c>
      <c r="M17" s="7">
        <v>10</v>
      </c>
      <c r="N17" s="8"/>
      <c r="O17" s="4">
        <v>5000</v>
      </c>
    </row>
    <row r="18" spans="2:15" x14ac:dyDescent="0.3">
      <c r="B18" s="8">
        <v>11</v>
      </c>
      <c r="C18" s="15">
        <v>7</v>
      </c>
      <c r="D18" s="7">
        <f t="shared" si="1"/>
        <v>6</v>
      </c>
      <c r="E18" s="7">
        <f t="shared" si="2"/>
        <v>761</v>
      </c>
      <c r="F18" s="4">
        <f t="shared" si="3"/>
        <v>60500</v>
      </c>
      <c r="G18" s="4">
        <f t="shared" si="0"/>
        <v>244662</v>
      </c>
      <c r="I18" s="267" t="s">
        <v>46</v>
      </c>
      <c r="M18" s="7">
        <v>11</v>
      </c>
      <c r="N18" s="8"/>
      <c r="O18" s="8"/>
    </row>
    <row r="19" spans="2:15" x14ac:dyDescent="0.3">
      <c r="B19" s="8">
        <v>12</v>
      </c>
      <c r="C19" s="15">
        <v>7</v>
      </c>
      <c r="D19" s="7">
        <f t="shared" si="1"/>
        <v>6</v>
      </c>
      <c r="E19" s="7">
        <f t="shared" si="2"/>
        <v>761</v>
      </c>
      <c r="F19" s="4">
        <f t="shared" si="3"/>
        <v>60500</v>
      </c>
      <c r="G19" s="4">
        <f t="shared" si="0"/>
        <v>244662</v>
      </c>
      <c r="I19" s="9" t="s">
        <v>44</v>
      </c>
      <c r="J19" s="10">
        <v>325500</v>
      </c>
      <c r="M19" s="7">
        <v>12</v>
      </c>
      <c r="N19" s="7">
        <v>10000</v>
      </c>
      <c r="O19" s="4">
        <v>7000</v>
      </c>
    </row>
    <row r="20" spans="2:15" x14ac:dyDescent="0.3">
      <c r="B20" s="8">
        <v>13</v>
      </c>
      <c r="C20" s="16">
        <v>8</v>
      </c>
      <c r="D20" s="7">
        <f t="shared" si="1"/>
        <v>6</v>
      </c>
      <c r="E20" s="7">
        <f t="shared" si="2"/>
        <v>1023</v>
      </c>
      <c r="F20" s="4">
        <f t="shared" si="3"/>
        <v>60500</v>
      </c>
      <c r="G20" s="4">
        <f t="shared" si="0"/>
        <v>308066</v>
      </c>
      <c r="I20" s="9" t="s">
        <v>45</v>
      </c>
      <c r="J20" s="11">
        <v>366400</v>
      </c>
      <c r="M20" s="7">
        <v>13</v>
      </c>
      <c r="N20" s="8"/>
      <c r="O20" s="8"/>
    </row>
    <row r="21" spans="2:15" x14ac:dyDescent="0.3">
      <c r="B21" s="8">
        <v>14</v>
      </c>
      <c r="C21" s="16">
        <v>8</v>
      </c>
      <c r="D21" s="7">
        <f t="shared" si="1"/>
        <v>6</v>
      </c>
      <c r="E21" s="7">
        <f t="shared" si="2"/>
        <v>1023</v>
      </c>
      <c r="F21" s="4">
        <f t="shared" si="3"/>
        <v>60500</v>
      </c>
      <c r="G21" s="4">
        <f t="shared" si="0"/>
        <v>308066</v>
      </c>
      <c r="M21" s="7">
        <v>14</v>
      </c>
      <c r="N21" s="8"/>
      <c r="O21" s="4">
        <v>9000</v>
      </c>
    </row>
    <row r="22" spans="2:15" x14ac:dyDescent="0.3">
      <c r="B22" s="8">
        <v>15</v>
      </c>
      <c r="C22" s="16">
        <v>8</v>
      </c>
      <c r="D22" s="7">
        <f t="shared" si="1"/>
        <v>6</v>
      </c>
      <c r="E22" s="7">
        <f t="shared" si="2"/>
        <v>1023</v>
      </c>
      <c r="F22" s="4">
        <f t="shared" si="3"/>
        <v>60500</v>
      </c>
      <c r="G22" s="4">
        <f t="shared" si="0"/>
        <v>308066</v>
      </c>
      <c r="M22" s="7">
        <v>15</v>
      </c>
      <c r="N22" s="7">
        <v>20000</v>
      </c>
      <c r="O22" s="8"/>
    </row>
    <row r="23" spans="2:15" x14ac:dyDescent="0.3">
      <c r="B23" s="8">
        <v>16</v>
      </c>
      <c r="C23" s="16">
        <v>8</v>
      </c>
      <c r="D23" s="7">
        <f t="shared" si="1"/>
        <v>6</v>
      </c>
      <c r="E23" s="7">
        <f t="shared" si="2"/>
        <v>1023</v>
      </c>
      <c r="F23" s="4">
        <f t="shared" si="3"/>
        <v>60500</v>
      </c>
      <c r="G23" s="4">
        <f t="shared" si="0"/>
        <v>308066</v>
      </c>
      <c r="M23" s="7">
        <v>16</v>
      </c>
      <c r="N23" s="8"/>
      <c r="O23" s="4">
        <v>11000</v>
      </c>
    </row>
    <row r="24" spans="2:15" x14ac:dyDescent="0.3">
      <c r="B24" s="8">
        <v>17</v>
      </c>
      <c r="C24" s="16">
        <v>8</v>
      </c>
      <c r="D24" s="7">
        <f t="shared" si="1"/>
        <v>6</v>
      </c>
      <c r="E24" s="7">
        <f t="shared" si="2"/>
        <v>1023</v>
      </c>
      <c r="F24" s="4">
        <f t="shared" si="3"/>
        <v>60500</v>
      </c>
      <c r="G24" s="4">
        <f t="shared" si="0"/>
        <v>308066</v>
      </c>
      <c r="M24" s="7">
        <v>17</v>
      </c>
      <c r="N24" s="8"/>
      <c r="O24" s="8"/>
    </row>
    <row r="25" spans="2:15" x14ac:dyDescent="0.3">
      <c r="B25" s="8">
        <v>18</v>
      </c>
      <c r="C25" s="16">
        <v>8</v>
      </c>
      <c r="D25" s="7">
        <f t="shared" si="1"/>
        <v>6</v>
      </c>
      <c r="E25" s="7">
        <f t="shared" si="2"/>
        <v>1023</v>
      </c>
      <c r="F25" s="4">
        <f t="shared" si="3"/>
        <v>60500</v>
      </c>
      <c r="G25" s="4">
        <f t="shared" si="0"/>
        <v>308066</v>
      </c>
      <c r="M25" s="7">
        <v>18</v>
      </c>
      <c r="N25" s="8"/>
      <c r="O25" s="4">
        <v>13000</v>
      </c>
    </row>
    <row r="26" spans="2:15" x14ac:dyDescent="0.3">
      <c r="B26" s="8">
        <v>19</v>
      </c>
      <c r="C26" s="16">
        <v>8</v>
      </c>
      <c r="D26" s="7">
        <f t="shared" si="1"/>
        <v>6</v>
      </c>
      <c r="E26" s="7">
        <f t="shared" si="2"/>
        <v>1023</v>
      </c>
      <c r="F26" s="4">
        <f t="shared" si="3"/>
        <v>60500</v>
      </c>
      <c r="G26" s="4">
        <f t="shared" si="0"/>
        <v>308066</v>
      </c>
      <c r="M26" s="7">
        <v>19</v>
      </c>
      <c r="N26" s="7">
        <v>20000</v>
      </c>
      <c r="O26" s="8"/>
    </row>
    <row r="27" spans="2:15" x14ac:dyDescent="0.3">
      <c r="B27" s="8">
        <v>20</v>
      </c>
      <c r="C27" s="16">
        <v>8</v>
      </c>
      <c r="D27" s="7">
        <f t="shared" si="1"/>
        <v>6</v>
      </c>
      <c r="E27" s="7">
        <f t="shared" si="2"/>
        <v>1023</v>
      </c>
      <c r="F27" s="4">
        <f t="shared" si="3"/>
        <v>60500</v>
      </c>
      <c r="G27" s="4">
        <f t="shared" si="0"/>
        <v>308066</v>
      </c>
      <c r="M27" s="7">
        <v>20</v>
      </c>
      <c r="N27" s="8"/>
      <c r="O27" s="4">
        <v>15000</v>
      </c>
    </row>
    <row r="28" spans="2:15" x14ac:dyDescent="0.3">
      <c r="B28" s="8">
        <v>21</v>
      </c>
      <c r="C28" s="16">
        <v>8</v>
      </c>
      <c r="D28" s="7">
        <f t="shared" si="1"/>
        <v>6</v>
      </c>
      <c r="E28" s="7">
        <f t="shared" si="2"/>
        <v>1023</v>
      </c>
      <c r="F28" s="4">
        <f t="shared" si="3"/>
        <v>60500</v>
      </c>
      <c r="G28" s="4">
        <f t="shared" si="0"/>
        <v>308066</v>
      </c>
      <c r="M28" s="7">
        <v>21</v>
      </c>
      <c r="N28" s="8"/>
      <c r="O28" s="8"/>
    </row>
    <row r="29" spans="2:15" x14ac:dyDescent="0.3">
      <c r="B29" s="8">
        <v>22</v>
      </c>
      <c r="C29" s="16">
        <v>8</v>
      </c>
      <c r="D29" s="7">
        <f t="shared" si="1"/>
        <v>6</v>
      </c>
      <c r="E29" s="7">
        <f t="shared" si="2"/>
        <v>1023</v>
      </c>
      <c r="F29" s="4">
        <f t="shared" si="3"/>
        <v>60500</v>
      </c>
      <c r="G29" s="4">
        <f t="shared" si="0"/>
        <v>308066</v>
      </c>
      <c r="M29" s="7">
        <v>22</v>
      </c>
      <c r="N29" s="7">
        <v>30000</v>
      </c>
      <c r="O29" s="4">
        <v>18000</v>
      </c>
    </row>
    <row r="30" spans="2:15" x14ac:dyDescent="0.3">
      <c r="B30" s="8">
        <v>23</v>
      </c>
      <c r="C30" s="16">
        <v>8</v>
      </c>
      <c r="D30" s="7">
        <f t="shared" si="1"/>
        <v>6</v>
      </c>
      <c r="E30" s="7">
        <f t="shared" si="2"/>
        <v>1023</v>
      </c>
      <c r="F30" s="4">
        <f t="shared" si="3"/>
        <v>60500</v>
      </c>
      <c r="G30" s="4">
        <f t="shared" si="0"/>
        <v>308066</v>
      </c>
      <c r="M30" s="7">
        <v>23</v>
      </c>
      <c r="N30" s="8"/>
      <c r="O30" s="8"/>
    </row>
    <row r="31" spans="2:15" x14ac:dyDescent="0.3">
      <c r="B31" s="8">
        <v>24</v>
      </c>
      <c r="C31" s="16">
        <v>8</v>
      </c>
      <c r="D31" s="7">
        <f t="shared" si="1"/>
        <v>6</v>
      </c>
      <c r="E31" s="7">
        <f t="shared" si="2"/>
        <v>1023</v>
      </c>
      <c r="F31" s="4">
        <f t="shared" si="3"/>
        <v>60500</v>
      </c>
      <c r="G31" s="4">
        <f t="shared" si="0"/>
        <v>308066</v>
      </c>
      <c r="M31" s="7">
        <v>24</v>
      </c>
      <c r="N31" s="8"/>
      <c r="O31" s="4">
        <v>21000</v>
      </c>
    </row>
    <row r="32" spans="2:15" x14ac:dyDescent="0.3">
      <c r="B32" s="8">
        <v>25</v>
      </c>
      <c r="C32" s="16">
        <v>8</v>
      </c>
      <c r="D32" s="7">
        <f t="shared" si="1"/>
        <v>6</v>
      </c>
      <c r="E32" s="7">
        <f t="shared" si="2"/>
        <v>1023</v>
      </c>
      <c r="F32" s="4">
        <f t="shared" si="3"/>
        <v>60500</v>
      </c>
      <c r="G32" s="4">
        <f t="shared" si="0"/>
        <v>308066</v>
      </c>
      <c r="M32" s="7">
        <v>25</v>
      </c>
      <c r="N32" s="8"/>
      <c r="O32" s="8"/>
    </row>
    <row r="33" spans="2:15" x14ac:dyDescent="0.3">
      <c r="B33" s="8">
        <v>26</v>
      </c>
      <c r="C33" s="16">
        <v>8</v>
      </c>
      <c r="D33" s="7">
        <f t="shared" si="1"/>
        <v>6</v>
      </c>
      <c r="E33" s="7">
        <f t="shared" si="2"/>
        <v>1023</v>
      </c>
      <c r="F33" s="4">
        <f t="shared" si="3"/>
        <v>60500</v>
      </c>
      <c r="G33" s="4">
        <f t="shared" si="0"/>
        <v>308066</v>
      </c>
      <c r="M33" s="7">
        <v>26</v>
      </c>
      <c r="N33" s="7">
        <v>30000</v>
      </c>
      <c r="O33" s="4">
        <v>24000</v>
      </c>
    </row>
    <row r="34" spans="2:15" x14ac:dyDescent="0.3">
      <c r="B34" s="8">
        <v>27</v>
      </c>
      <c r="C34" s="16">
        <v>8</v>
      </c>
      <c r="D34" s="7">
        <f t="shared" si="1"/>
        <v>6</v>
      </c>
      <c r="E34" s="7">
        <f t="shared" si="2"/>
        <v>1023</v>
      </c>
      <c r="F34" s="4">
        <f t="shared" si="3"/>
        <v>60500</v>
      </c>
      <c r="G34" s="4">
        <f t="shared" si="0"/>
        <v>308066</v>
      </c>
      <c r="M34" s="7">
        <v>27</v>
      </c>
      <c r="N34" s="8"/>
      <c r="O34" s="8"/>
    </row>
    <row r="35" spans="2:15" x14ac:dyDescent="0.3">
      <c r="B35" s="8">
        <v>28</v>
      </c>
      <c r="C35" s="16">
        <v>8</v>
      </c>
      <c r="D35" s="7">
        <f t="shared" si="1"/>
        <v>6</v>
      </c>
      <c r="E35" s="7">
        <f t="shared" si="2"/>
        <v>1023</v>
      </c>
      <c r="F35" s="4">
        <f t="shared" si="3"/>
        <v>60500</v>
      </c>
      <c r="G35" s="4">
        <f t="shared" si="0"/>
        <v>308066</v>
      </c>
      <c r="M35" s="7">
        <v>28</v>
      </c>
      <c r="N35" s="8"/>
      <c r="O35" s="4">
        <v>27000</v>
      </c>
    </row>
    <row r="36" spans="2:15" x14ac:dyDescent="0.3">
      <c r="B36" s="8">
        <v>29</v>
      </c>
      <c r="C36" s="16">
        <v>8</v>
      </c>
      <c r="D36" s="7">
        <f t="shared" si="1"/>
        <v>6</v>
      </c>
      <c r="E36" s="7">
        <f t="shared" si="2"/>
        <v>1023</v>
      </c>
      <c r="F36" s="4">
        <f t="shared" si="3"/>
        <v>60500</v>
      </c>
      <c r="G36" s="4">
        <f t="shared" si="0"/>
        <v>308066</v>
      </c>
      <c r="M36" s="7">
        <v>29</v>
      </c>
      <c r="N36" s="7">
        <v>5000</v>
      </c>
      <c r="O36" s="8"/>
    </row>
    <row r="37" spans="2:15" x14ac:dyDescent="0.3">
      <c r="B37" s="8">
        <v>30</v>
      </c>
      <c r="C37" s="16">
        <v>8</v>
      </c>
      <c r="D37" s="7">
        <f t="shared" si="1"/>
        <v>6</v>
      </c>
      <c r="E37" s="7">
        <f>R16</f>
        <v>1165</v>
      </c>
      <c r="F37" s="4">
        <f t="shared" si="3"/>
        <v>60500</v>
      </c>
      <c r="G37" s="4">
        <f>B$3/3*E37+F37</f>
        <v>342430</v>
      </c>
      <c r="M37" s="7">
        <v>30</v>
      </c>
      <c r="N37" s="8"/>
      <c r="O37" s="4">
        <v>30000</v>
      </c>
    </row>
    <row r="38" spans="2:15" x14ac:dyDescent="0.3">
      <c r="G38" s="5">
        <f>SUM(G8:G37)</f>
        <v>7930166.5666666664</v>
      </c>
      <c r="N38" s="5">
        <f>SUM(N8:N37)</f>
        <v>135000</v>
      </c>
      <c r="O38" s="5">
        <f>SUM(O8:O37)</f>
        <v>190000</v>
      </c>
    </row>
  </sheetData>
  <mergeCells count="8">
    <mergeCell ref="Q2:R2"/>
    <mergeCell ref="Q3:R3"/>
    <mergeCell ref="F3:G3"/>
    <mergeCell ref="F2:G2"/>
    <mergeCell ref="I2:J2"/>
    <mergeCell ref="I3:J3"/>
    <mergeCell ref="N3:O3"/>
    <mergeCell ref="N2:O2"/>
  </mergeCells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0"/>
  <sheetViews>
    <sheetView workbookViewId="0">
      <pane ySplit="7" topLeftCell="A8" activePane="bottomLeft" state="frozen"/>
      <selection pane="bottomLeft" activeCell="P16" sqref="P16"/>
    </sheetView>
  </sheetViews>
  <sheetFormatPr defaultRowHeight="16.5" x14ac:dyDescent="0.3"/>
  <cols>
    <col min="1" max="1" width="3.625" customWidth="1"/>
    <col min="2" max="2" width="11.5" customWidth="1"/>
    <col min="6" max="8" width="15.625" customWidth="1"/>
    <col min="9" max="9" width="0" hidden="1" customWidth="1"/>
    <col min="10" max="10" width="3.625" customWidth="1"/>
    <col min="14" max="15" width="9" customWidth="1"/>
    <col min="16" max="16" width="15" customWidth="1"/>
    <col min="17" max="17" width="3.625" customWidth="1"/>
    <col min="18" max="18" width="16.25" customWidth="1"/>
    <col min="19" max="19" width="16.125" customWidth="1"/>
    <col min="20" max="20" width="14.125" bestFit="1" customWidth="1"/>
    <col min="21" max="21" width="12.75" bestFit="1" customWidth="1"/>
    <col min="22" max="22" width="10.25" bestFit="1" customWidth="1"/>
  </cols>
  <sheetData>
    <row r="2" spans="2:21" ht="27" customHeight="1" x14ac:dyDescent="0.3">
      <c r="B2" s="23" t="s">
        <v>47</v>
      </c>
      <c r="F2" s="188" t="s">
        <v>457</v>
      </c>
      <c r="G2" s="190" t="s">
        <v>458</v>
      </c>
      <c r="H2" s="189" t="s">
        <v>459</v>
      </c>
    </row>
    <row r="3" spans="2:21" s="243" customFormat="1" ht="24.95" customHeight="1" x14ac:dyDescent="0.3">
      <c r="B3" s="248">
        <f>'게임별 열쇠소모 비교'!M5</f>
        <v>726</v>
      </c>
      <c r="F3" s="246">
        <f>H58*30</f>
        <v>158580.18000000002</v>
      </c>
      <c r="G3" s="246">
        <f>SUM(H8:H57)+H58*(30-$C$57)</f>
        <v>137763.64439999999</v>
      </c>
      <c r="H3" s="249">
        <f>U15+U24*7</f>
        <v>811640</v>
      </c>
    </row>
    <row r="4" spans="2:21" s="250" customFormat="1" x14ac:dyDescent="0.3"/>
    <row r="5" spans="2:21" x14ac:dyDescent="0.3">
      <c r="B5" s="267" t="s">
        <v>48</v>
      </c>
      <c r="C5" s="2"/>
      <c r="D5" s="2"/>
      <c r="E5" s="2"/>
      <c r="K5" s="267" t="s">
        <v>543</v>
      </c>
      <c r="R5" s="267" t="s">
        <v>538</v>
      </c>
    </row>
    <row r="6" spans="2:21" ht="16.5" customHeight="1" x14ac:dyDescent="0.3">
      <c r="B6" s="440" t="s">
        <v>49</v>
      </c>
      <c r="C6" s="440" t="s">
        <v>50</v>
      </c>
      <c r="D6" s="442" t="s">
        <v>51</v>
      </c>
      <c r="E6" s="442" t="s">
        <v>544</v>
      </c>
      <c r="F6" s="442" t="s">
        <v>52</v>
      </c>
      <c r="G6" s="442" t="s">
        <v>53</v>
      </c>
      <c r="H6" s="442" t="s">
        <v>54</v>
      </c>
      <c r="K6" s="442" t="s">
        <v>339</v>
      </c>
      <c r="L6" s="444" t="s">
        <v>55</v>
      </c>
      <c r="M6" s="405"/>
      <c r="N6" s="405"/>
      <c r="O6" s="445"/>
      <c r="P6" s="442" t="s">
        <v>507</v>
      </c>
      <c r="R6" s="442" t="s">
        <v>56</v>
      </c>
      <c r="S6" s="442" t="s">
        <v>508</v>
      </c>
      <c r="T6" s="442" t="s">
        <v>57</v>
      </c>
      <c r="U6" s="442" t="s">
        <v>509</v>
      </c>
    </row>
    <row r="7" spans="2:21" x14ac:dyDescent="0.3">
      <c r="B7" s="441"/>
      <c r="C7" s="441"/>
      <c r="D7" s="443"/>
      <c r="E7" s="441"/>
      <c r="F7" s="443"/>
      <c r="G7" s="443"/>
      <c r="H7" s="443"/>
      <c r="K7" s="443"/>
      <c r="L7" s="21">
        <v>1</v>
      </c>
      <c r="M7" s="21">
        <v>2</v>
      </c>
      <c r="N7" s="21">
        <v>3</v>
      </c>
      <c r="O7" s="21">
        <v>4</v>
      </c>
      <c r="P7" s="443"/>
      <c r="R7" s="443"/>
      <c r="S7" s="443"/>
      <c r="T7" s="443"/>
      <c r="U7" s="443"/>
    </row>
    <row r="8" spans="2:21" x14ac:dyDescent="0.3">
      <c r="B8" s="25">
        <v>1</v>
      </c>
      <c r="C8" s="26">
        <f>(INT(SUM($F$8:F8)/100)+1)</f>
        <v>1</v>
      </c>
      <c r="D8" s="27">
        <v>1</v>
      </c>
      <c r="E8" s="27">
        <f>IF(D8=1,3,IF(D8=2,3,IF(D8=3,4,IF(D8=4,4,IF(D8=5,5,IF(D8=6,5,IF(D8=7,6,IF(D8=8,6))))))))</f>
        <v>3</v>
      </c>
      <c r="F8" s="28">
        <v>1</v>
      </c>
      <c r="G8" s="29">
        <v>1.8</v>
      </c>
      <c r="H8" s="30">
        <f t="shared" ref="H8:H39" si="0">VLOOKUP(D8,$K$8:$P$15,6,0)*F8*G8</f>
        <v>19.504799999999999</v>
      </c>
      <c r="K8" s="3">
        <v>1</v>
      </c>
      <c r="L8" s="31">
        <f>90-N8-M8</f>
        <v>89.8</v>
      </c>
      <c r="M8" s="31">
        <v>0.2</v>
      </c>
      <c r="N8" s="31"/>
      <c r="O8" s="31"/>
      <c r="P8" s="39">
        <f t="shared" ref="P8:P14" si="1">($L8*$N$20+$M8*$N$21+$N8*$N$22+$O8*$N$23)/100</f>
        <v>10.835999999999999</v>
      </c>
      <c r="R8" s="3">
        <v>1</v>
      </c>
      <c r="S8" s="32">
        <f>$L$20</f>
        <v>290</v>
      </c>
      <c r="T8" s="32">
        <v>64</v>
      </c>
      <c r="U8" s="32">
        <f t="shared" ref="U8:U14" si="2">S8*T8</f>
        <v>18560</v>
      </c>
    </row>
    <row r="9" spans="2:21" x14ac:dyDescent="0.3">
      <c r="B9" s="25">
        <v>2</v>
      </c>
      <c r="C9" s="33">
        <f>(INT(SUM($F$8:F9)/100)+1)</f>
        <v>1</v>
      </c>
      <c r="D9" s="27">
        <v>1</v>
      </c>
      <c r="E9" s="27">
        <f t="shared" ref="E9:E57" si="3">IF(D9=1,3,IF(D9=2,3,IF(D9=3,4,IF(D9=4,4,IF(D9=5,5,IF(D9=6,5,IF(D9=7,6,IF(D9=8,6))))))))</f>
        <v>3</v>
      </c>
      <c r="F9" s="28">
        <v>1</v>
      </c>
      <c r="G9" s="29">
        <v>1.8</v>
      </c>
      <c r="H9" s="30">
        <f t="shared" si="0"/>
        <v>19.504799999999999</v>
      </c>
      <c r="K9" s="3">
        <v>2</v>
      </c>
      <c r="L9" s="31">
        <f t="shared" ref="L9:L15" si="4">90-N9-M9</f>
        <v>89</v>
      </c>
      <c r="M9" s="31">
        <v>1</v>
      </c>
      <c r="N9" s="31"/>
      <c r="O9" s="31"/>
      <c r="P9" s="39">
        <f t="shared" si="1"/>
        <v>10.98</v>
      </c>
      <c r="R9" s="3">
        <v>2</v>
      </c>
      <c r="S9" s="32">
        <f>$L$21</f>
        <v>430</v>
      </c>
      <c r="T9" s="32">
        <v>32</v>
      </c>
      <c r="U9" s="32">
        <f t="shared" si="2"/>
        <v>13760</v>
      </c>
    </row>
    <row r="10" spans="2:21" x14ac:dyDescent="0.3">
      <c r="B10" s="25">
        <v>3</v>
      </c>
      <c r="C10" s="33">
        <f>(INT(SUM($F$8:F10)/100)+1)</f>
        <v>1</v>
      </c>
      <c r="D10" s="27">
        <v>1</v>
      </c>
      <c r="E10" s="27">
        <f t="shared" si="3"/>
        <v>3</v>
      </c>
      <c r="F10" s="28">
        <v>1</v>
      </c>
      <c r="G10" s="29">
        <v>1.8</v>
      </c>
      <c r="H10" s="30">
        <f t="shared" si="0"/>
        <v>19.504799999999999</v>
      </c>
      <c r="K10" s="3">
        <v>3</v>
      </c>
      <c r="L10" s="31">
        <f t="shared" si="4"/>
        <v>86</v>
      </c>
      <c r="M10" s="31">
        <v>4</v>
      </c>
      <c r="N10" s="31"/>
      <c r="O10" s="31"/>
      <c r="P10" s="39">
        <f t="shared" si="1"/>
        <v>11.52</v>
      </c>
      <c r="R10" s="3">
        <v>3</v>
      </c>
      <c r="S10" s="32">
        <f>$L$22</f>
        <v>790</v>
      </c>
      <c r="T10" s="32">
        <v>16</v>
      </c>
      <c r="U10" s="32">
        <f t="shared" si="2"/>
        <v>12640</v>
      </c>
    </row>
    <row r="11" spans="2:21" x14ac:dyDescent="0.3">
      <c r="B11" s="25">
        <v>4</v>
      </c>
      <c r="C11" s="33">
        <f>(INT(SUM($F$8:F11)/100)+1)</f>
        <v>1</v>
      </c>
      <c r="D11" s="27">
        <v>1</v>
      </c>
      <c r="E11" s="27">
        <f t="shared" si="3"/>
        <v>3</v>
      </c>
      <c r="F11" s="28">
        <v>1</v>
      </c>
      <c r="G11" s="29">
        <v>1.8</v>
      </c>
      <c r="H11" s="30">
        <f t="shared" si="0"/>
        <v>19.504799999999999</v>
      </c>
      <c r="K11" s="3">
        <v>4</v>
      </c>
      <c r="L11" s="31">
        <f t="shared" si="4"/>
        <v>80.8</v>
      </c>
      <c r="M11" s="31">
        <v>9</v>
      </c>
      <c r="N11" s="31">
        <v>0.2</v>
      </c>
      <c r="O11" s="31"/>
      <c r="P11" s="39">
        <f t="shared" si="1"/>
        <v>12.57</v>
      </c>
      <c r="R11" s="3">
        <v>4</v>
      </c>
      <c r="S11" s="32">
        <f>$L$23</f>
        <v>1690</v>
      </c>
      <c r="T11" s="32">
        <v>8</v>
      </c>
      <c r="U11" s="32">
        <f t="shared" si="2"/>
        <v>13520</v>
      </c>
    </row>
    <row r="12" spans="2:21" x14ac:dyDescent="0.3">
      <c r="B12" s="25">
        <v>5</v>
      </c>
      <c r="C12" s="33">
        <f>(INT(SUM($F$8:F12)/100)+1)</f>
        <v>1</v>
      </c>
      <c r="D12" s="27">
        <v>1</v>
      </c>
      <c r="E12" s="27">
        <f t="shared" si="3"/>
        <v>3</v>
      </c>
      <c r="F12" s="28">
        <v>1</v>
      </c>
      <c r="G12" s="29">
        <v>1.8</v>
      </c>
      <c r="H12" s="30">
        <f t="shared" si="0"/>
        <v>19.504799999999999</v>
      </c>
      <c r="K12" s="3">
        <v>5</v>
      </c>
      <c r="L12" s="31">
        <f t="shared" si="4"/>
        <v>73</v>
      </c>
      <c r="M12" s="31">
        <v>16</v>
      </c>
      <c r="N12" s="31">
        <v>1</v>
      </c>
      <c r="O12" s="31"/>
      <c r="P12" s="39">
        <f t="shared" si="1"/>
        <v>14.43</v>
      </c>
      <c r="R12" s="3">
        <v>5</v>
      </c>
      <c r="S12" s="32">
        <f>$L$24</f>
        <v>3949</v>
      </c>
      <c r="T12" s="32">
        <v>4</v>
      </c>
      <c r="U12" s="32">
        <f t="shared" si="2"/>
        <v>15796</v>
      </c>
    </row>
    <row r="13" spans="2:21" x14ac:dyDescent="0.3">
      <c r="B13" s="25">
        <v>6</v>
      </c>
      <c r="C13" s="33">
        <f>(INT(SUM($F$8:F13)/100)+1)</f>
        <v>1</v>
      </c>
      <c r="D13" s="27">
        <v>1</v>
      </c>
      <c r="E13" s="27">
        <f t="shared" si="3"/>
        <v>3</v>
      </c>
      <c r="F13" s="28">
        <v>1</v>
      </c>
      <c r="G13" s="29">
        <v>1.8</v>
      </c>
      <c r="H13" s="30">
        <f t="shared" si="0"/>
        <v>19.504799999999999</v>
      </c>
      <c r="K13" s="3">
        <v>6</v>
      </c>
      <c r="L13" s="31">
        <f t="shared" si="4"/>
        <v>61</v>
      </c>
      <c r="M13" s="31">
        <v>26</v>
      </c>
      <c r="N13" s="31">
        <v>3</v>
      </c>
      <c r="O13" s="31"/>
      <c r="P13" s="39">
        <f t="shared" si="1"/>
        <v>17.73</v>
      </c>
      <c r="R13" s="3">
        <v>6</v>
      </c>
      <c r="S13" s="32">
        <f>$L$25</f>
        <v>9606</v>
      </c>
      <c r="T13" s="32">
        <v>2</v>
      </c>
      <c r="U13" s="32">
        <f t="shared" si="2"/>
        <v>19212</v>
      </c>
    </row>
    <row r="14" spans="2:21" x14ac:dyDescent="0.3">
      <c r="B14" s="25">
        <v>7</v>
      </c>
      <c r="C14" s="33">
        <f>(INT(SUM($F$8:F14)/100)+1)</f>
        <v>1</v>
      </c>
      <c r="D14" s="27">
        <v>1</v>
      </c>
      <c r="E14" s="27">
        <f t="shared" si="3"/>
        <v>3</v>
      </c>
      <c r="F14" s="28">
        <v>2</v>
      </c>
      <c r="G14" s="29">
        <v>1.8</v>
      </c>
      <c r="H14" s="30">
        <f t="shared" si="0"/>
        <v>39.009599999999999</v>
      </c>
      <c r="K14" s="3">
        <v>7</v>
      </c>
      <c r="L14" s="31">
        <f t="shared" si="4"/>
        <v>48</v>
      </c>
      <c r="M14" s="31">
        <v>36</v>
      </c>
      <c r="N14" s="31">
        <v>6</v>
      </c>
      <c r="O14" s="31"/>
      <c r="P14" s="39">
        <f t="shared" si="1"/>
        <v>21.78</v>
      </c>
      <c r="R14" s="3">
        <v>7</v>
      </c>
      <c r="S14" s="32">
        <f>$L$26</f>
        <v>47307</v>
      </c>
      <c r="T14" s="32">
        <v>1</v>
      </c>
      <c r="U14" s="32">
        <f t="shared" si="2"/>
        <v>47307</v>
      </c>
    </row>
    <row r="15" spans="2:21" x14ac:dyDescent="0.3">
      <c r="B15" s="25">
        <v>8</v>
      </c>
      <c r="C15" s="33">
        <f>(INT(SUM($F$8:F15)/100)+1)</f>
        <v>1</v>
      </c>
      <c r="D15" s="27">
        <v>1</v>
      </c>
      <c r="E15" s="27">
        <f t="shared" si="3"/>
        <v>3</v>
      </c>
      <c r="F15" s="28">
        <v>2</v>
      </c>
      <c r="G15" s="29">
        <v>1.8</v>
      </c>
      <c r="H15" s="30">
        <f t="shared" si="0"/>
        <v>39.009599999999999</v>
      </c>
      <c r="K15" s="3">
        <v>8</v>
      </c>
      <c r="L15" s="31">
        <f t="shared" si="4"/>
        <v>50</v>
      </c>
      <c r="M15" s="31">
        <v>29</v>
      </c>
      <c r="N15" s="31">
        <v>11</v>
      </c>
      <c r="O15" s="31"/>
      <c r="P15" s="39">
        <f>($L15*$N$20+$M15*$N$21+$N15*$N$22+$O15*$N$23)/100</f>
        <v>24.27</v>
      </c>
      <c r="U15" s="34">
        <f>SUM(U8:U14)</f>
        <v>140795</v>
      </c>
    </row>
    <row r="16" spans="2:21" x14ac:dyDescent="0.3">
      <c r="B16" s="25">
        <v>9</v>
      </c>
      <c r="C16" s="33">
        <f>(INT(SUM($F$8:F16)/100)+1)</f>
        <v>1</v>
      </c>
      <c r="D16" s="27">
        <v>1</v>
      </c>
      <c r="E16" s="27">
        <f t="shared" si="3"/>
        <v>3</v>
      </c>
      <c r="F16" s="28">
        <v>3</v>
      </c>
      <c r="G16" s="29">
        <v>1.8</v>
      </c>
      <c r="H16" s="30">
        <f t="shared" si="0"/>
        <v>58.514399999999995</v>
      </c>
    </row>
    <row r="17" spans="2:21" x14ac:dyDescent="0.3">
      <c r="B17" s="25">
        <v>10</v>
      </c>
      <c r="C17" s="33">
        <f>(INT(SUM($F$8:F17)/100)+1)</f>
        <v>1</v>
      </c>
      <c r="D17" s="35">
        <v>2</v>
      </c>
      <c r="E17" s="35">
        <f t="shared" si="3"/>
        <v>3</v>
      </c>
      <c r="F17" s="36">
        <v>4</v>
      </c>
      <c r="G17" s="37">
        <v>1.8</v>
      </c>
      <c r="H17" s="38">
        <f t="shared" si="0"/>
        <v>79.056000000000012</v>
      </c>
      <c r="K17" s="267" t="s">
        <v>540</v>
      </c>
      <c r="R17" s="267" t="s">
        <v>539</v>
      </c>
    </row>
    <row r="18" spans="2:21" ht="16.5" customHeight="1" x14ac:dyDescent="0.3">
      <c r="B18" s="25">
        <v>11</v>
      </c>
      <c r="C18" s="33">
        <f>(INT(SUM($F$8:F18)/100)+1)</f>
        <v>1</v>
      </c>
      <c r="D18" s="35">
        <v>2</v>
      </c>
      <c r="E18" s="35">
        <f t="shared" si="3"/>
        <v>3</v>
      </c>
      <c r="F18" s="36">
        <v>4</v>
      </c>
      <c r="G18" s="37">
        <v>1.8</v>
      </c>
      <c r="H18" s="38">
        <f t="shared" si="0"/>
        <v>79.056000000000012</v>
      </c>
      <c r="K18" s="442" t="s">
        <v>81</v>
      </c>
      <c r="L18" s="442" t="s">
        <v>82</v>
      </c>
      <c r="M18" s="440" t="s">
        <v>83</v>
      </c>
      <c r="N18" s="440" t="s">
        <v>84</v>
      </c>
      <c r="O18" s="442" t="s">
        <v>85</v>
      </c>
      <c r="R18" s="442" t="s">
        <v>56</v>
      </c>
      <c r="S18" s="442" t="s">
        <v>508</v>
      </c>
      <c r="T18" s="442" t="s">
        <v>57</v>
      </c>
      <c r="U18" s="442" t="s">
        <v>509</v>
      </c>
    </row>
    <row r="19" spans="2:21" x14ac:dyDescent="0.3">
      <c r="B19" s="25">
        <v>12</v>
      </c>
      <c r="C19" s="33">
        <f>(INT(SUM($F$8:F19)/100)+1)</f>
        <v>1</v>
      </c>
      <c r="D19" s="35">
        <v>2</v>
      </c>
      <c r="E19" s="35">
        <f t="shared" si="3"/>
        <v>3</v>
      </c>
      <c r="F19" s="36">
        <v>4</v>
      </c>
      <c r="G19" s="37">
        <v>1.8</v>
      </c>
      <c r="H19" s="38">
        <f t="shared" si="0"/>
        <v>79.056000000000012</v>
      </c>
      <c r="K19" s="443"/>
      <c r="L19" s="443"/>
      <c r="M19" s="441"/>
      <c r="N19" s="441"/>
      <c r="O19" s="443"/>
      <c r="R19" s="443"/>
      <c r="S19" s="443"/>
      <c r="T19" s="443"/>
      <c r="U19" s="443"/>
    </row>
    <row r="20" spans="2:21" x14ac:dyDescent="0.3">
      <c r="B20" s="25">
        <v>13</v>
      </c>
      <c r="C20" s="33">
        <f>(INT(SUM($F$8:F20)/100)+1)</f>
        <v>1</v>
      </c>
      <c r="D20" s="27">
        <v>3</v>
      </c>
      <c r="E20" s="27">
        <f t="shared" si="3"/>
        <v>4</v>
      </c>
      <c r="F20" s="28">
        <v>6</v>
      </c>
      <c r="G20" s="29">
        <v>1.8</v>
      </c>
      <c r="H20" s="30">
        <f t="shared" si="0"/>
        <v>124.41600000000001</v>
      </c>
      <c r="K20" s="3">
        <v>1</v>
      </c>
      <c r="L20" s="34">
        <f>'표-강화단계 정수량'!C25</f>
        <v>290</v>
      </c>
      <c r="M20" s="32"/>
      <c r="N20" s="45">
        <f>INT(L20/O20)</f>
        <v>12</v>
      </c>
      <c r="O20" s="52">
        <v>23</v>
      </c>
      <c r="R20" s="3">
        <v>4</v>
      </c>
      <c r="S20" s="32">
        <f>$L$23</f>
        <v>1690</v>
      </c>
      <c r="T20" s="32">
        <v>8</v>
      </c>
      <c r="U20" s="32">
        <f>S20*T20</f>
        <v>13520</v>
      </c>
    </row>
    <row r="21" spans="2:21" x14ac:dyDescent="0.3">
      <c r="B21" s="25">
        <v>14</v>
      </c>
      <c r="C21" s="33">
        <f>(INT(SUM($F$8:F21)/100)+1)</f>
        <v>1</v>
      </c>
      <c r="D21" s="27">
        <v>3</v>
      </c>
      <c r="E21" s="27">
        <f t="shared" si="3"/>
        <v>4</v>
      </c>
      <c r="F21" s="28">
        <v>5</v>
      </c>
      <c r="G21" s="29">
        <v>1.8</v>
      </c>
      <c r="H21" s="30">
        <f t="shared" si="0"/>
        <v>103.67999999999999</v>
      </c>
      <c r="K21" s="3">
        <v>2</v>
      </c>
      <c r="L21" s="34">
        <f>'표-강화단계 정수량'!D25</f>
        <v>430</v>
      </c>
      <c r="M21" s="47">
        <f>L21/L20</f>
        <v>1.4827586206896552</v>
      </c>
      <c r="N21" s="45">
        <f t="shared" ref="N21:N26" si="5">INT(L21/O21)</f>
        <v>30</v>
      </c>
      <c r="O21" s="52">
        <v>14</v>
      </c>
      <c r="R21" s="3">
        <v>5</v>
      </c>
      <c r="S21" s="32">
        <f>$L$24</f>
        <v>3949</v>
      </c>
      <c r="T21" s="32">
        <v>4</v>
      </c>
      <c r="U21" s="32">
        <f>S21*T21</f>
        <v>15796</v>
      </c>
    </row>
    <row r="22" spans="2:21" x14ac:dyDescent="0.3">
      <c r="B22" s="25">
        <v>15</v>
      </c>
      <c r="C22" s="33">
        <f>(INT(SUM($F$8:F22)/100)+1)</f>
        <v>1</v>
      </c>
      <c r="D22" s="27">
        <v>3</v>
      </c>
      <c r="E22" s="27">
        <f t="shared" si="3"/>
        <v>4</v>
      </c>
      <c r="F22" s="28">
        <v>5</v>
      </c>
      <c r="G22" s="29">
        <v>1.8</v>
      </c>
      <c r="H22" s="30">
        <f t="shared" si="0"/>
        <v>103.67999999999999</v>
      </c>
      <c r="K22" s="3">
        <v>3</v>
      </c>
      <c r="L22" s="34">
        <f>'표-강화단계 정수량'!E25</f>
        <v>790</v>
      </c>
      <c r="M22" s="47">
        <f>L22/L21</f>
        <v>1.8372093023255813</v>
      </c>
      <c r="N22" s="45">
        <f t="shared" si="5"/>
        <v>87</v>
      </c>
      <c r="O22" s="52">
        <v>9</v>
      </c>
      <c r="R22" s="3">
        <v>6</v>
      </c>
      <c r="S22" s="32">
        <f>$L$25</f>
        <v>9606</v>
      </c>
      <c r="T22" s="32">
        <v>2</v>
      </c>
      <c r="U22" s="32">
        <f>S22*T22</f>
        <v>19212</v>
      </c>
    </row>
    <row r="23" spans="2:21" x14ac:dyDescent="0.3">
      <c r="B23" s="25">
        <v>16</v>
      </c>
      <c r="C23" s="33">
        <f>(INT(SUM($F$8:F23)/100)+1)</f>
        <v>1</v>
      </c>
      <c r="D23" s="27">
        <v>3</v>
      </c>
      <c r="E23" s="27">
        <f t="shared" si="3"/>
        <v>4</v>
      </c>
      <c r="F23" s="28">
        <v>8</v>
      </c>
      <c r="G23" s="29">
        <v>1.8</v>
      </c>
      <c r="H23" s="30">
        <f t="shared" si="0"/>
        <v>165.88800000000001</v>
      </c>
      <c r="K23" s="3">
        <v>4</v>
      </c>
      <c r="L23" s="34">
        <f>'표-강화단계 정수량'!F25</f>
        <v>1690</v>
      </c>
      <c r="M23" s="47">
        <f t="shared" ref="M23:M26" si="6">L23/L22</f>
        <v>2.1392405063291138</v>
      </c>
      <c r="N23" s="45">
        <f t="shared" si="5"/>
        <v>211</v>
      </c>
      <c r="O23" s="52">
        <v>8</v>
      </c>
      <c r="R23" s="3">
        <v>7</v>
      </c>
      <c r="S23" s="32">
        <f>$L$26</f>
        <v>47307</v>
      </c>
      <c r="T23" s="32">
        <v>1</v>
      </c>
      <c r="U23" s="32">
        <f>S23*T23</f>
        <v>47307</v>
      </c>
    </row>
    <row r="24" spans="2:21" x14ac:dyDescent="0.3">
      <c r="B24" s="25">
        <v>17</v>
      </c>
      <c r="C24" s="33">
        <f>(INT(SUM($F$8:F24)/100)+1)</f>
        <v>1</v>
      </c>
      <c r="D24" s="27">
        <v>3</v>
      </c>
      <c r="E24" s="27">
        <f t="shared" si="3"/>
        <v>4</v>
      </c>
      <c r="F24" s="28">
        <v>7</v>
      </c>
      <c r="G24" s="29">
        <v>1.8</v>
      </c>
      <c r="H24" s="30">
        <f t="shared" si="0"/>
        <v>145.15200000000002</v>
      </c>
      <c r="K24" s="3">
        <v>5</v>
      </c>
      <c r="L24" s="34">
        <f>'표-강화단계 정수량'!G25</f>
        <v>3949</v>
      </c>
      <c r="M24" s="47">
        <f t="shared" si="6"/>
        <v>2.3366863905325443</v>
      </c>
      <c r="N24" s="45">
        <f t="shared" si="5"/>
        <v>564</v>
      </c>
      <c r="O24" s="52">
        <v>7</v>
      </c>
      <c r="U24" s="34">
        <f>SUM(U20:U23)</f>
        <v>95835</v>
      </c>
    </row>
    <row r="25" spans="2:21" x14ac:dyDescent="0.3">
      <c r="B25" s="25">
        <v>18</v>
      </c>
      <c r="C25" s="33">
        <f>(INT(SUM($F$8:F25)/100)+1)</f>
        <v>1</v>
      </c>
      <c r="D25" s="27">
        <v>3</v>
      </c>
      <c r="E25" s="27">
        <f t="shared" si="3"/>
        <v>4</v>
      </c>
      <c r="F25" s="28">
        <v>7</v>
      </c>
      <c r="G25" s="29">
        <v>1.8</v>
      </c>
      <c r="H25" s="30">
        <f t="shared" si="0"/>
        <v>145.15200000000002</v>
      </c>
      <c r="K25" s="3">
        <v>6</v>
      </c>
      <c r="L25" s="34">
        <f>'표-강화단계 정수량'!H25</f>
        <v>9606</v>
      </c>
      <c r="M25" s="47">
        <f t="shared" si="6"/>
        <v>2.4325145606482654</v>
      </c>
      <c r="N25" s="45">
        <f t="shared" si="5"/>
        <v>1601</v>
      </c>
      <c r="O25" s="52">
        <v>6</v>
      </c>
    </row>
    <row r="26" spans="2:21" x14ac:dyDescent="0.3">
      <c r="B26" s="25">
        <v>19</v>
      </c>
      <c r="C26" s="33">
        <f>(INT(SUM($F$8:F26)/100)+1)</f>
        <v>1</v>
      </c>
      <c r="D26" s="27">
        <v>3</v>
      </c>
      <c r="E26" s="27">
        <f t="shared" si="3"/>
        <v>4</v>
      </c>
      <c r="F26" s="28">
        <v>7</v>
      </c>
      <c r="G26" s="29">
        <v>1.8</v>
      </c>
      <c r="H26" s="30">
        <f t="shared" si="0"/>
        <v>145.15200000000002</v>
      </c>
      <c r="K26" s="3">
        <v>7</v>
      </c>
      <c r="L26" s="34">
        <f>'표-강화단계 정수량'!I25</f>
        <v>47307</v>
      </c>
      <c r="M26" s="47">
        <f t="shared" si="6"/>
        <v>4.9247345409119303</v>
      </c>
      <c r="N26" s="45">
        <f t="shared" si="5"/>
        <v>9461</v>
      </c>
      <c r="O26" s="52">
        <v>5</v>
      </c>
      <c r="R26" s="267" t="s">
        <v>541</v>
      </c>
    </row>
    <row r="27" spans="2:21" x14ac:dyDescent="0.3">
      <c r="B27" s="25">
        <v>20</v>
      </c>
      <c r="C27" s="33">
        <f>(INT(SUM($F$8:F27)/100)+1)</f>
        <v>1</v>
      </c>
      <c r="D27" s="27">
        <v>3</v>
      </c>
      <c r="E27" s="27">
        <f t="shared" si="3"/>
        <v>4</v>
      </c>
      <c r="F27" s="28">
        <v>11</v>
      </c>
      <c r="G27" s="29">
        <v>1.8</v>
      </c>
      <c r="H27" s="30">
        <f t="shared" si="0"/>
        <v>228.096</v>
      </c>
      <c r="R27" s="21" t="s">
        <v>58</v>
      </c>
      <c r="S27" s="21" t="s">
        <v>59</v>
      </c>
      <c r="T27" s="21" t="s">
        <v>60</v>
      </c>
      <c r="U27" s="21" t="s">
        <v>61</v>
      </c>
    </row>
    <row r="28" spans="2:21" x14ac:dyDescent="0.3">
      <c r="B28" s="25">
        <v>21</v>
      </c>
      <c r="C28" s="33">
        <f>(INT(SUM($F$8:F28)/100)+1)</f>
        <v>1</v>
      </c>
      <c r="D28" s="35">
        <v>4</v>
      </c>
      <c r="E28" s="35">
        <f t="shared" si="3"/>
        <v>4</v>
      </c>
      <c r="F28" s="36">
        <v>14</v>
      </c>
      <c r="G28" s="37">
        <v>1.8</v>
      </c>
      <c r="H28" s="38">
        <f t="shared" si="0"/>
        <v>316.76400000000007</v>
      </c>
      <c r="R28" s="3" t="s">
        <v>62</v>
      </c>
      <c r="S28" s="3" t="s">
        <v>63</v>
      </c>
      <c r="T28" s="3">
        <v>20</v>
      </c>
      <c r="U28" s="40">
        <f>S8*T9+S9*T10+S10*T11+S11*T12+S12*T13+S13</f>
        <v>46744</v>
      </c>
    </row>
    <row r="29" spans="2:21" x14ac:dyDescent="0.3">
      <c r="B29" s="41">
        <v>22</v>
      </c>
      <c r="C29" s="42">
        <f>(INT(SUM($F$8:F29)/100)+1)</f>
        <v>2</v>
      </c>
      <c r="D29" s="35">
        <v>4</v>
      </c>
      <c r="E29" s="35">
        <f t="shared" si="3"/>
        <v>4</v>
      </c>
      <c r="F29" s="36">
        <v>12</v>
      </c>
      <c r="G29" s="37">
        <v>1.8</v>
      </c>
      <c r="H29" s="38">
        <f t="shared" si="0"/>
        <v>271.512</v>
      </c>
      <c r="R29" s="43" t="s">
        <v>64</v>
      </c>
      <c r="S29" s="43" t="s">
        <v>65</v>
      </c>
      <c r="T29" s="43">
        <v>20</v>
      </c>
      <c r="U29" s="44">
        <f>S10*T12+S11*T13+S12</f>
        <v>10489</v>
      </c>
    </row>
    <row r="30" spans="2:21" x14ac:dyDescent="0.3">
      <c r="B30" s="41">
        <v>23</v>
      </c>
      <c r="C30" s="42">
        <f>(INT(SUM($F$8:F30)/100)+1)</f>
        <v>2</v>
      </c>
      <c r="D30" s="35">
        <v>4</v>
      </c>
      <c r="E30" s="35">
        <f t="shared" si="3"/>
        <v>4</v>
      </c>
      <c r="F30" s="36">
        <v>11</v>
      </c>
      <c r="G30" s="37">
        <v>1.8</v>
      </c>
      <c r="H30" s="38">
        <f t="shared" si="0"/>
        <v>248.88600000000002</v>
      </c>
      <c r="R30" s="43" t="s">
        <v>66</v>
      </c>
      <c r="S30" s="43" t="s">
        <v>67</v>
      </c>
      <c r="T30" s="43">
        <v>20</v>
      </c>
      <c r="U30" s="44">
        <f>S10*T11+S11*T12+S12*T13+S13</f>
        <v>30584</v>
      </c>
    </row>
    <row r="31" spans="2:21" x14ac:dyDescent="0.3">
      <c r="B31" s="41">
        <v>24</v>
      </c>
      <c r="C31" s="42">
        <f>(INT(SUM($F$8:F31)/100)+1)</f>
        <v>2</v>
      </c>
      <c r="D31" s="35">
        <v>4</v>
      </c>
      <c r="E31" s="35">
        <f t="shared" si="3"/>
        <v>4</v>
      </c>
      <c r="F31" s="36">
        <v>11</v>
      </c>
      <c r="G31" s="37">
        <v>1.8</v>
      </c>
      <c r="H31" s="38">
        <f t="shared" si="0"/>
        <v>248.88600000000002</v>
      </c>
      <c r="R31" s="43" t="s">
        <v>68</v>
      </c>
      <c r="S31" s="43" t="s">
        <v>65</v>
      </c>
      <c r="T31" s="43">
        <v>20</v>
      </c>
      <c r="U31" s="44">
        <f>U29</f>
        <v>10489</v>
      </c>
    </row>
    <row r="32" spans="2:21" x14ac:dyDescent="0.3">
      <c r="B32" s="41">
        <v>25</v>
      </c>
      <c r="C32" s="42">
        <f>(INT(SUM($F$8:F32)/100)+1)</f>
        <v>2</v>
      </c>
      <c r="D32" s="35">
        <v>4</v>
      </c>
      <c r="E32" s="35">
        <f t="shared" si="3"/>
        <v>4</v>
      </c>
      <c r="F32" s="36">
        <v>19</v>
      </c>
      <c r="G32" s="37">
        <v>1.8</v>
      </c>
      <c r="H32" s="38">
        <f t="shared" si="0"/>
        <v>429.89400000000001</v>
      </c>
      <c r="R32" s="43" t="s">
        <v>69</v>
      </c>
      <c r="S32" s="43" t="s">
        <v>70</v>
      </c>
      <c r="T32" s="43">
        <v>20</v>
      </c>
      <c r="U32" s="44">
        <f>U29</f>
        <v>10489</v>
      </c>
    </row>
    <row r="33" spans="2:21" x14ac:dyDescent="0.3">
      <c r="B33" s="41">
        <v>26</v>
      </c>
      <c r="C33" s="42">
        <f>(INT(SUM($F$8:F33)/100)+1)</f>
        <v>2</v>
      </c>
      <c r="D33" s="35">
        <v>4</v>
      </c>
      <c r="E33" s="35">
        <f t="shared" si="3"/>
        <v>4</v>
      </c>
      <c r="F33" s="36">
        <v>13</v>
      </c>
      <c r="G33" s="37">
        <v>1.8</v>
      </c>
      <c r="H33" s="38">
        <f t="shared" si="0"/>
        <v>294.13799999999998</v>
      </c>
      <c r="R33" s="43" t="s">
        <v>71</v>
      </c>
      <c r="S33" s="43" t="s">
        <v>70</v>
      </c>
      <c r="T33" s="43">
        <v>20</v>
      </c>
      <c r="U33" s="44">
        <f>U29</f>
        <v>10489</v>
      </c>
    </row>
    <row r="34" spans="2:21" x14ac:dyDescent="0.3">
      <c r="B34" s="41">
        <v>27</v>
      </c>
      <c r="C34" s="42">
        <f>(INT(SUM($F$8:F34)/100)+1)</f>
        <v>2</v>
      </c>
      <c r="D34" s="35">
        <v>4</v>
      </c>
      <c r="E34" s="35">
        <f t="shared" si="3"/>
        <v>4</v>
      </c>
      <c r="F34" s="36">
        <v>15</v>
      </c>
      <c r="G34" s="37">
        <v>1.8</v>
      </c>
      <c r="H34" s="38">
        <f t="shared" si="0"/>
        <v>339.39000000000004</v>
      </c>
      <c r="R34" s="3" t="s">
        <v>72</v>
      </c>
      <c r="S34" s="3" t="s">
        <v>73</v>
      </c>
      <c r="T34" s="3">
        <v>20</v>
      </c>
      <c r="U34" s="40">
        <f>S10*T13+S11</f>
        <v>3270</v>
      </c>
    </row>
    <row r="35" spans="2:21" x14ac:dyDescent="0.3">
      <c r="B35" s="41">
        <v>28</v>
      </c>
      <c r="C35" s="42">
        <f>(INT(SUM($F$8:F35)/100)+1)</f>
        <v>2</v>
      </c>
      <c r="D35" s="35">
        <v>4</v>
      </c>
      <c r="E35" s="35">
        <f t="shared" si="3"/>
        <v>4</v>
      </c>
      <c r="F35" s="36">
        <v>16</v>
      </c>
      <c r="G35" s="37">
        <v>1.8</v>
      </c>
      <c r="H35" s="38">
        <f t="shared" si="0"/>
        <v>362.01600000000002</v>
      </c>
      <c r="R35" s="3" t="s">
        <v>74</v>
      </c>
      <c r="S35" s="3" t="s">
        <v>73</v>
      </c>
      <c r="T35" s="3">
        <v>20</v>
      </c>
      <c r="U35" s="40">
        <f>U34</f>
        <v>3270</v>
      </c>
    </row>
    <row r="36" spans="2:21" x14ac:dyDescent="0.3">
      <c r="B36" s="25">
        <v>29</v>
      </c>
      <c r="C36" s="33">
        <f>(INT(SUM($F$8:F36)/100)+1)</f>
        <v>3</v>
      </c>
      <c r="D36" s="35">
        <v>4</v>
      </c>
      <c r="E36" s="35">
        <f t="shared" si="3"/>
        <v>4</v>
      </c>
      <c r="F36" s="36">
        <v>18</v>
      </c>
      <c r="G36" s="37">
        <v>1.8</v>
      </c>
      <c r="H36" s="38">
        <f t="shared" si="0"/>
        <v>407.26799999999997</v>
      </c>
      <c r="R36" s="48" t="s">
        <v>75</v>
      </c>
      <c r="S36" s="48"/>
      <c r="T36" s="48"/>
      <c r="U36" s="49">
        <f>SUM(U28:U35)</f>
        <v>125824</v>
      </c>
    </row>
    <row r="37" spans="2:21" x14ac:dyDescent="0.3">
      <c r="B37" s="25">
        <v>30</v>
      </c>
      <c r="C37" s="33">
        <f>(INT(SUM($F$8:F37)/100)+1)</f>
        <v>3</v>
      </c>
      <c r="D37" s="35">
        <v>4</v>
      </c>
      <c r="E37" s="35">
        <f t="shared" si="3"/>
        <v>4</v>
      </c>
      <c r="F37" s="36">
        <v>19</v>
      </c>
      <c r="G37" s="37">
        <v>1.8</v>
      </c>
      <c r="H37" s="38">
        <f t="shared" si="0"/>
        <v>429.89400000000001</v>
      </c>
    </row>
    <row r="38" spans="2:21" x14ac:dyDescent="0.3">
      <c r="B38" s="25">
        <v>31</v>
      </c>
      <c r="C38" s="33">
        <f>(INT(SUM($F$8:F38)/100)+1)</f>
        <v>3</v>
      </c>
      <c r="D38" s="35">
        <v>4</v>
      </c>
      <c r="E38" s="35">
        <f t="shared" si="3"/>
        <v>4</v>
      </c>
      <c r="F38" s="36">
        <v>20</v>
      </c>
      <c r="G38" s="37">
        <v>1.8</v>
      </c>
      <c r="H38" s="38">
        <f t="shared" si="0"/>
        <v>452.52000000000004</v>
      </c>
      <c r="R38" s="267" t="s">
        <v>542</v>
      </c>
    </row>
    <row r="39" spans="2:21" x14ac:dyDescent="0.3">
      <c r="B39" s="25">
        <v>32</v>
      </c>
      <c r="C39" s="33">
        <f>(INT(SUM($F$8:F39)/100)+1)</f>
        <v>3</v>
      </c>
      <c r="D39" s="35">
        <v>4</v>
      </c>
      <c r="E39" s="35">
        <f t="shared" si="3"/>
        <v>4</v>
      </c>
      <c r="F39" s="36">
        <v>22</v>
      </c>
      <c r="G39" s="37">
        <v>1.8</v>
      </c>
      <c r="H39" s="38">
        <f t="shared" si="0"/>
        <v>497.77200000000005</v>
      </c>
      <c r="R39" s="21" t="s">
        <v>76</v>
      </c>
      <c r="S39" s="21" t="s">
        <v>55</v>
      </c>
      <c r="T39" s="21" t="s">
        <v>77</v>
      </c>
      <c r="U39" s="21" t="s">
        <v>78</v>
      </c>
    </row>
    <row r="40" spans="2:21" x14ac:dyDescent="0.3">
      <c r="B40" s="41">
        <v>33</v>
      </c>
      <c r="C40" s="42">
        <f>(INT(SUM($F$8:F40)/100)+1)</f>
        <v>3</v>
      </c>
      <c r="D40" s="27">
        <v>5</v>
      </c>
      <c r="E40" s="27">
        <f t="shared" si="3"/>
        <v>5</v>
      </c>
      <c r="F40" s="28">
        <v>20</v>
      </c>
      <c r="G40" s="29">
        <v>1.8</v>
      </c>
      <c r="H40" s="30">
        <f t="shared" ref="H40:H58" si="7">VLOOKUP(D40,$K$8:$P$15,6,0)*F40*G40</f>
        <v>519.48</v>
      </c>
      <c r="R40" s="3" t="s">
        <v>79</v>
      </c>
      <c r="S40" s="50" t="s">
        <v>80</v>
      </c>
      <c r="T40" s="50">
        <v>20</v>
      </c>
      <c r="U40" s="51">
        <f>$U$28+$S$14</f>
        <v>94051</v>
      </c>
    </row>
    <row r="41" spans="2:21" x14ac:dyDescent="0.3">
      <c r="B41" s="41">
        <v>34</v>
      </c>
      <c r="C41" s="42">
        <f>(INT(SUM($F$8:F41)/100)+1)</f>
        <v>4</v>
      </c>
      <c r="D41" s="27">
        <v>5</v>
      </c>
      <c r="E41" s="27">
        <f t="shared" si="3"/>
        <v>5</v>
      </c>
      <c r="F41" s="28">
        <v>31</v>
      </c>
      <c r="G41" s="29">
        <v>1.8</v>
      </c>
      <c r="H41" s="30">
        <f t="shared" si="7"/>
        <v>805.19399999999996</v>
      </c>
      <c r="R41" s="43" t="s">
        <v>86</v>
      </c>
      <c r="S41" s="43" t="s">
        <v>87</v>
      </c>
      <c r="T41" s="43">
        <v>20</v>
      </c>
      <c r="U41" s="44">
        <f>U29+S13*T13+S14</f>
        <v>77008</v>
      </c>
    </row>
    <row r="42" spans="2:21" x14ac:dyDescent="0.3">
      <c r="B42" s="41">
        <v>35</v>
      </c>
      <c r="C42" s="42">
        <f>(INT(SUM($F$8:F42)/100)+1)</f>
        <v>4</v>
      </c>
      <c r="D42" s="27">
        <v>5</v>
      </c>
      <c r="E42" s="27">
        <f t="shared" si="3"/>
        <v>5</v>
      </c>
      <c r="F42" s="28">
        <v>23</v>
      </c>
      <c r="G42" s="29">
        <v>1.8</v>
      </c>
      <c r="H42" s="30">
        <f t="shared" si="7"/>
        <v>597.40200000000004</v>
      </c>
      <c r="R42" s="43" t="s">
        <v>88</v>
      </c>
      <c r="S42" s="43" t="s">
        <v>89</v>
      </c>
      <c r="T42" s="43">
        <v>20</v>
      </c>
      <c r="U42" s="44">
        <f>U40</f>
        <v>94051</v>
      </c>
    </row>
    <row r="43" spans="2:21" x14ac:dyDescent="0.3">
      <c r="B43" s="41">
        <v>36</v>
      </c>
      <c r="C43" s="42">
        <f>(INT(SUM($F$8:F43)/100)+1)</f>
        <v>4</v>
      </c>
      <c r="D43" s="27">
        <v>5</v>
      </c>
      <c r="E43" s="27">
        <f t="shared" si="3"/>
        <v>5</v>
      </c>
      <c r="F43" s="28">
        <v>23</v>
      </c>
      <c r="G43" s="29">
        <v>1.8</v>
      </c>
      <c r="H43" s="30">
        <f t="shared" si="7"/>
        <v>597.40200000000004</v>
      </c>
      <c r="R43" s="43" t="s">
        <v>90</v>
      </c>
      <c r="S43" s="43" t="s">
        <v>91</v>
      </c>
      <c r="T43" s="43">
        <v>20</v>
      </c>
      <c r="U43" s="44">
        <f>U41</f>
        <v>77008</v>
      </c>
    </row>
    <row r="44" spans="2:21" x14ac:dyDescent="0.3">
      <c r="B44" s="25">
        <v>37</v>
      </c>
      <c r="C44" s="33">
        <f>(INT(SUM($F$8:F44)/100)+1)</f>
        <v>4</v>
      </c>
      <c r="D44" s="27">
        <v>5</v>
      </c>
      <c r="E44" s="27">
        <f t="shared" si="3"/>
        <v>5</v>
      </c>
      <c r="F44" s="28">
        <f t="shared" ref="F44:F51" si="8">ROUNDUP(I44,0)</f>
        <v>29</v>
      </c>
      <c r="G44" s="29">
        <v>1.8</v>
      </c>
      <c r="H44" s="30">
        <f t="shared" si="7"/>
        <v>753.24599999999998</v>
      </c>
      <c r="I44" s="24">
        <v>28.285714285714285</v>
      </c>
      <c r="R44" s="43" t="s">
        <v>92</v>
      </c>
      <c r="S44" s="43" t="s">
        <v>87</v>
      </c>
      <c r="T44" s="43">
        <v>20</v>
      </c>
      <c r="U44" s="44">
        <f t="shared" ref="U44:U45" si="9">U42</f>
        <v>94051</v>
      </c>
    </row>
    <row r="45" spans="2:21" x14ac:dyDescent="0.3">
      <c r="B45" s="25">
        <v>38</v>
      </c>
      <c r="C45" s="33">
        <f>(INT(SUM($F$8:F45)/100)+1)</f>
        <v>5</v>
      </c>
      <c r="D45" s="27">
        <v>5</v>
      </c>
      <c r="E45" s="27">
        <f t="shared" si="3"/>
        <v>5</v>
      </c>
      <c r="F45" s="28">
        <f t="shared" si="8"/>
        <v>30</v>
      </c>
      <c r="G45" s="29">
        <v>1.8</v>
      </c>
      <c r="H45" s="30">
        <f t="shared" si="7"/>
        <v>779.22</v>
      </c>
      <c r="I45" s="24">
        <v>29.984962406015036</v>
      </c>
      <c r="R45" s="43" t="s">
        <v>93</v>
      </c>
      <c r="S45" s="43" t="s">
        <v>91</v>
      </c>
      <c r="T45" s="43">
        <v>20</v>
      </c>
      <c r="U45" s="44">
        <f t="shared" si="9"/>
        <v>77008</v>
      </c>
    </row>
    <row r="46" spans="2:21" x14ac:dyDescent="0.3">
      <c r="B46" s="25">
        <v>39</v>
      </c>
      <c r="C46" s="33">
        <f>(INT(SUM($F$8:F46)/100)+1)</f>
        <v>5</v>
      </c>
      <c r="D46" s="35">
        <v>6</v>
      </c>
      <c r="E46" s="35">
        <f t="shared" si="3"/>
        <v>5</v>
      </c>
      <c r="F46" s="36">
        <f t="shared" si="8"/>
        <v>32</v>
      </c>
      <c r="G46" s="37">
        <v>1.8</v>
      </c>
      <c r="H46" s="38">
        <f t="shared" si="7"/>
        <v>1021.248</v>
      </c>
      <c r="I46" s="24">
        <v>31.739849624060149</v>
      </c>
      <c r="R46" s="3" t="s">
        <v>94</v>
      </c>
      <c r="S46" s="3" t="s">
        <v>95</v>
      </c>
      <c r="T46" s="3">
        <v>20</v>
      </c>
      <c r="U46" s="40">
        <f>U34+S12*T12+S13*T13+S14</f>
        <v>85585</v>
      </c>
    </row>
    <row r="47" spans="2:21" x14ac:dyDescent="0.3">
      <c r="B47" s="41">
        <v>40</v>
      </c>
      <c r="C47" s="42">
        <f>(INT(SUM($F$8:F47)/100)+1)</f>
        <v>5</v>
      </c>
      <c r="D47" s="35">
        <v>6</v>
      </c>
      <c r="E47" s="35">
        <f t="shared" si="3"/>
        <v>5</v>
      </c>
      <c r="F47" s="36">
        <f t="shared" si="8"/>
        <v>34</v>
      </c>
      <c r="G47" s="37">
        <v>1.8</v>
      </c>
      <c r="H47" s="38">
        <f t="shared" si="7"/>
        <v>1085.076</v>
      </c>
      <c r="I47" s="24">
        <v>33.548872180451127</v>
      </c>
      <c r="R47" s="3" t="s">
        <v>96</v>
      </c>
      <c r="S47" s="3" t="s">
        <v>97</v>
      </c>
      <c r="T47" s="3">
        <v>20</v>
      </c>
      <c r="U47" s="40">
        <f>U46</f>
        <v>85585</v>
      </c>
    </row>
    <row r="48" spans="2:21" x14ac:dyDescent="0.3">
      <c r="B48" s="41">
        <v>41</v>
      </c>
      <c r="C48" s="42">
        <f>(INT(SUM($F$8:F48)/100)+1)</f>
        <v>6</v>
      </c>
      <c r="D48" s="35">
        <v>6</v>
      </c>
      <c r="E48" s="35">
        <f t="shared" si="3"/>
        <v>5</v>
      </c>
      <c r="F48" s="36">
        <f t="shared" si="8"/>
        <v>36</v>
      </c>
      <c r="G48" s="37">
        <v>1.8</v>
      </c>
      <c r="H48" s="38">
        <f t="shared" si="7"/>
        <v>1148.904</v>
      </c>
      <c r="I48" s="24">
        <v>35.413533834586467</v>
      </c>
      <c r="R48" s="48" t="s">
        <v>98</v>
      </c>
      <c r="S48" s="48"/>
      <c r="T48" s="48"/>
      <c r="U48" s="49">
        <f>SUM(U40:U47)</f>
        <v>684347</v>
      </c>
    </row>
    <row r="49" spans="2:18" x14ac:dyDescent="0.3">
      <c r="B49" s="41">
        <v>42</v>
      </c>
      <c r="C49" s="42">
        <f>(INT(SUM($F$8:F49)/100)+1)</f>
        <v>6</v>
      </c>
      <c r="D49" s="35">
        <v>6</v>
      </c>
      <c r="E49" s="35">
        <f t="shared" si="3"/>
        <v>5</v>
      </c>
      <c r="F49" s="36">
        <f t="shared" si="8"/>
        <v>38</v>
      </c>
      <c r="G49" s="37">
        <v>1.8</v>
      </c>
      <c r="H49" s="38">
        <f t="shared" si="7"/>
        <v>1212.732</v>
      </c>
      <c r="I49" s="24">
        <v>37.333834586466168</v>
      </c>
      <c r="R49" s="53" t="s">
        <v>99</v>
      </c>
    </row>
    <row r="50" spans="2:18" x14ac:dyDescent="0.3">
      <c r="B50" s="25">
        <v>43</v>
      </c>
      <c r="C50" s="33">
        <f>(INT(SUM($F$8:F50)/100)+1)</f>
        <v>7</v>
      </c>
      <c r="D50" s="35">
        <v>6</v>
      </c>
      <c r="E50" s="35">
        <f t="shared" si="3"/>
        <v>5</v>
      </c>
      <c r="F50" s="36">
        <f t="shared" si="8"/>
        <v>34</v>
      </c>
      <c r="G50" s="37">
        <v>1.8</v>
      </c>
      <c r="H50" s="38">
        <f t="shared" si="7"/>
        <v>1085.076</v>
      </c>
      <c r="I50" s="24">
        <v>33.861398963730572</v>
      </c>
    </row>
    <row r="51" spans="2:18" x14ac:dyDescent="0.3">
      <c r="B51" s="25">
        <v>44</v>
      </c>
      <c r="C51" s="33">
        <f>(INT(SUM($F$8:F51)/100)+1)</f>
        <v>7</v>
      </c>
      <c r="D51" s="35">
        <v>6</v>
      </c>
      <c r="E51" s="35">
        <f t="shared" si="3"/>
        <v>5</v>
      </c>
      <c r="F51" s="36">
        <f t="shared" si="8"/>
        <v>36</v>
      </c>
      <c r="G51" s="37">
        <v>1.8</v>
      </c>
      <c r="H51" s="38">
        <f t="shared" si="7"/>
        <v>1148.904</v>
      </c>
      <c r="I51" s="24">
        <v>35.611398963730572</v>
      </c>
    </row>
    <row r="52" spans="2:18" x14ac:dyDescent="0.3">
      <c r="B52" s="41">
        <v>45</v>
      </c>
      <c r="C52" s="42">
        <f>(INT(SUM($F$8:F52)/100)+1)</f>
        <v>7</v>
      </c>
      <c r="D52" s="35">
        <v>6</v>
      </c>
      <c r="E52" s="35">
        <f t="shared" si="3"/>
        <v>5</v>
      </c>
      <c r="F52" s="36">
        <f>ROUNDUP(I52,0)</f>
        <v>38</v>
      </c>
      <c r="G52" s="37">
        <v>1.8</v>
      </c>
      <c r="H52" s="38">
        <f t="shared" si="7"/>
        <v>1212.732</v>
      </c>
      <c r="I52" s="24">
        <v>37.409326424870464</v>
      </c>
    </row>
    <row r="53" spans="2:18" x14ac:dyDescent="0.3">
      <c r="B53" s="41">
        <v>46</v>
      </c>
      <c r="C53" s="42">
        <f>(INT(SUM($F$8:F53)/100)+1)</f>
        <v>8</v>
      </c>
      <c r="D53" s="27">
        <v>7</v>
      </c>
      <c r="E53" s="27">
        <f t="shared" si="3"/>
        <v>6</v>
      </c>
      <c r="F53" s="28">
        <f t="shared" ref="F53:F55" si="10">ROUNDUP(I53,0)</f>
        <v>40</v>
      </c>
      <c r="G53" s="29">
        <v>1.8</v>
      </c>
      <c r="H53" s="30">
        <f t="shared" si="7"/>
        <v>1568.16</v>
      </c>
      <c r="I53" s="24">
        <v>39.256476683937827</v>
      </c>
    </row>
    <row r="54" spans="2:18" x14ac:dyDescent="0.3">
      <c r="B54" s="41">
        <v>47</v>
      </c>
      <c r="C54" s="42">
        <f>(INT(SUM($F$8:F54)/100)+1)</f>
        <v>8</v>
      </c>
      <c r="D54" s="27">
        <v>7</v>
      </c>
      <c r="E54" s="27">
        <f t="shared" si="3"/>
        <v>6</v>
      </c>
      <c r="F54" s="28">
        <f t="shared" si="10"/>
        <v>42</v>
      </c>
      <c r="G54" s="29">
        <v>1.8</v>
      </c>
      <c r="H54" s="30">
        <f t="shared" si="7"/>
        <v>1646.568</v>
      </c>
      <c r="I54" s="24">
        <v>41.151554404145081</v>
      </c>
    </row>
    <row r="55" spans="2:18" x14ac:dyDescent="0.3">
      <c r="B55" s="25">
        <v>48</v>
      </c>
      <c r="C55" s="33">
        <f>(INT(SUM($F$8:F55)/100)+1)</f>
        <v>9</v>
      </c>
      <c r="D55" s="27">
        <v>7</v>
      </c>
      <c r="E55" s="27">
        <f t="shared" si="3"/>
        <v>6</v>
      </c>
      <c r="F55" s="28">
        <f t="shared" si="10"/>
        <v>44</v>
      </c>
      <c r="G55" s="29">
        <v>1.8</v>
      </c>
      <c r="H55" s="30">
        <f t="shared" si="7"/>
        <v>1724.9760000000001</v>
      </c>
      <c r="I55" s="24">
        <v>43.097150259067355</v>
      </c>
    </row>
    <row r="56" spans="2:18" x14ac:dyDescent="0.3">
      <c r="B56" s="25">
        <v>49</v>
      </c>
      <c r="C56" s="33">
        <f>(INT(SUM($F$8:F56)/100)+1)</f>
        <v>9</v>
      </c>
      <c r="D56" s="27">
        <v>7</v>
      </c>
      <c r="E56" s="27">
        <f t="shared" si="3"/>
        <v>6</v>
      </c>
      <c r="F56" s="28">
        <f>ROUNDUP(I56,0)</f>
        <v>46</v>
      </c>
      <c r="G56" s="29">
        <v>1.8</v>
      </c>
      <c r="H56" s="30">
        <f t="shared" si="7"/>
        <v>1803.3840000000002</v>
      </c>
      <c r="I56" s="24">
        <v>45.090673575129536</v>
      </c>
    </row>
    <row r="57" spans="2:18" x14ac:dyDescent="0.3">
      <c r="B57" s="41">
        <v>50</v>
      </c>
      <c r="C57" s="42">
        <f>(INT(SUM($F$8:F57)/100)+1)</f>
        <v>9</v>
      </c>
      <c r="D57" s="35">
        <v>8</v>
      </c>
      <c r="E57" s="35">
        <f t="shared" si="3"/>
        <v>6</v>
      </c>
      <c r="F57" s="36">
        <f>ROUNDUP(I57,0)</f>
        <v>48</v>
      </c>
      <c r="G57" s="37">
        <v>1.8</v>
      </c>
      <c r="H57" s="38">
        <f t="shared" si="7"/>
        <v>2096.9280000000003</v>
      </c>
      <c r="I57" s="24">
        <v>47.134715025906736</v>
      </c>
    </row>
    <row r="58" spans="2:18" x14ac:dyDescent="0.3">
      <c r="B58" s="54" t="s">
        <v>100</v>
      </c>
      <c r="C58" s="54"/>
      <c r="D58" s="54">
        <v>8</v>
      </c>
      <c r="E58" s="54">
        <f>IF(D58=1,3,IF(D58=2,3,IF(D58=3,4,IF(D58=4,4,IF(D58=5,5,IF(D58=6,5,IF(D58=7,6,IF(D58=8,6))))))))</f>
        <v>6</v>
      </c>
      <c r="F58" s="55">
        <f>B3/E58</f>
        <v>121</v>
      </c>
      <c r="G58" s="56">
        <v>1.8</v>
      </c>
      <c r="H58" s="57">
        <f t="shared" si="7"/>
        <v>5286.0060000000003</v>
      </c>
    </row>
    <row r="59" spans="2:18" x14ac:dyDescent="0.3">
      <c r="B59" s="24" t="s">
        <v>101</v>
      </c>
    </row>
    <row r="60" spans="2:18" x14ac:dyDescent="0.3">
      <c r="B60" s="24" t="s">
        <v>102</v>
      </c>
    </row>
  </sheetData>
  <mergeCells count="23">
    <mergeCell ref="K18:K19"/>
    <mergeCell ref="L18:L19"/>
    <mergeCell ref="M18:M19"/>
    <mergeCell ref="N18:N19"/>
    <mergeCell ref="O18:O19"/>
    <mergeCell ref="U6:U7"/>
    <mergeCell ref="R18:R19"/>
    <mergeCell ref="S18:S19"/>
    <mergeCell ref="T18:T19"/>
    <mergeCell ref="U18:U19"/>
    <mergeCell ref="H6:H7"/>
    <mergeCell ref="E6:E7"/>
    <mergeCell ref="R6:R7"/>
    <mergeCell ref="S6:S7"/>
    <mergeCell ref="T6:T7"/>
    <mergeCell ref="P6:P7"/>
    <mergeCell ref="K6:K7"/>
    <mergeCell ref="L6:O6"/>
    <mergeCell ref="B6:B7"/>
    <mergeCell ref="C6:C7"/>
    <mergeCell ref="D6:D7"/>
    <mergeCell ref="F6:F7"/>
    <mergeCell ref="G6:G7"/>
  </mergeCells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5"/>
  <sheetViews>
    <sheetView zoomScaleNormal="100" workbookViewId="0">
      <pane ySplit="4" topLeftCell="A5" activePane="bottomLeft" state="frozen"/>
      <selection pane="bottomLeft" activeCell="I15" sqref="I15"/>
    </sheetView>
  </sheetViews>
  <sheetFormatPr defaultRowHeight="13.5" x14ac:dyDescent="0.3"/>
  <cols>
    <col min="1" max="1" width="3.625" style="2" customWidth="1"/>
    <col min="2" max="6" width="10.625" style="2" customWidth="1"/>
    <col min="7" max="7" width="3.625" style="2" customWidth="1"/>
    <col min="8" max="12" width="10.625" style="2" customWidth="1"/>
    <col min="13" max="13" width="3.625" style="2" customWidth="1"/>
    <col min="14" max="18" width="10.625" style="2" customWidth="1"/>
    <col min="19" max="16384" width="9" style="2"/>
  </cols>
  <sheetData>
    <row r="2" spans="2:18" ht="26.25" x14ac:dyDescent="0.3">
      <c r="B2" s="403" t="s">
        <v>510</v>
      </c>
      <c r="C2" s="403"/>
      <c r="D2" s="403"/>
      <c r="H2" s="403" t="s">
        <v>511</v>
      </c>
      <c r="I2" s="403"/>
      <c r="J2" s="403"/>
      <c r="K2" s="209"/>
      <c r="L2" s="209"/>
      <c r="N2" s="403" t="s">
        <v>511</v>
      </c>
      <c r="O2" s="403"/>
      <c r="P2" s="403"/>
      <c r="Q2" s="209"/>
      <c r="R2" s="209"/>
    </row>
    <row r="3" spans="2:18" s="251" customFormat="1" ht="24.95" customHeight="1" x14ac:dyDescent="0.3">
      <c r="B3" s="446">
        <f>SUM(F14,F22,F32)</f>
        <v>14589180</v>
      </c>
      <c r="C3" s="446"/>
      <c r="D3" s="446"/>
      <c r="H3" s="446">
        <f>SUM(L15,L23,L33)</f>
        <v>38808180</v>
      </c>
      <c r="I3" s="446"/>
      <c r="J3" s="446"/>
      <c r="N3" s="446">
        <f>SUM(R15,R25,R35)</f>
        <v>47725620</v>
      </c>
      <c r="O3" s="446"/>
      <c r="P3" s="446"/>
    </row>
    <row r="6" spans="2:18" x14ac:dyDescent="0.3">
      <c r="B6" s="266" t="s">
        <v>547</v>
      </c>
      <c r="H6" s="266" t="s">
        <v>546</v>
      </c>
      <c r="N6" s="266" t="s">
        <v>545</v>
      </c>
    </row>
    <row r="7" spans="2:18" x14ac:dyDescent="0.3">
      <c r="B7" s="210" t="s">
        <v>495</v>
      </c>
      <c r="C7" s="210" t="s">
        <v>496</v>
      </c>
      <c r="D7" s="210" t="s">
        <v>497</v>
      </c>
      <c r="E7" s="210" t="s">
        <v>498</v>
      </c>
      <c r="F7" s="210" t="s">
        <v>499</v>
      </c>
      <c r="H7" s="210" t="s">
        <v>495</v>
      </c>
      <c r="I7" s="210" t="s">
        <v>496</v>
      </c>
      <c r="J7" s="210" t="s">
        <v>497</v>
      </c>
      <c r="K7" s="210" t="s">
        <v>498</v>
      </c>
      <c r="L7" s="210" t="s">
        <v>499</v>
      </c>
      <c r="N7" s="210" t="s">
        <v>495</v>
      </c>
      <c r="O7" s="210" t="s">
        <v>496</v>
      </c>
      <c r="P7" s="210" t="s">
        <v>497</v>
      </c>
      <c r="Q7" s="210" t="s">
        <v>498</v>
      </c>
      <c r="R7" s="210" t="s">
        <v>499</v>
      </c>
    </row>
    <row r="8" spans="2:18" x14ac:dyDescent="0.3">
      <c r="B8" s="3">
        <v>1</v>
      </c>
      <c r="C8" s="18">
        <f>O8</f>
        <v>3150</v>
      </c>
      <c r="D8" s="18">
        <f>P8</f>
        <v>10000</v>
      </c>
      <c r="E8" s="18">
        <f>Q9</f>
        <v>32</v>
      </c>
      <c r="F8" s="18">
        <f>(C8*E8)+(D8*E8/2)</f>
        <v>260800</v>
      </c>
      <c r="H8" s="3">
        <v>1</v>
      </c>
      <c r="I8" s="18">
        <f>O8</f>
        <v>3150</v>
      </c>
      <c r="J8" s="18">
        <f>P8</f>
        <v>10000</v>
      </c>
      <c r="K8" s="18">
        <f>Q8</f>
        <v>64</v>
      </c>
      <c r="L8" s="18">
        <f t="shared" ref="L8:L9" si="0">(I8*K8)+(J8*K8/2)</f>
        <v>521600</v>
      </c>
      <c r="N8" s="3">
        <v>1</v>
      </c>
      <c r="O8" s="219">
        <v>3150</v>
      </c>
      <c r="P8" s="219">
        <v>10000</v>
      </c>
      <c r="Q8" s="219">
        <v>64</v>
      </c>
      <c r="R8" s="18">
        <f t="shared" ref="R8:R14" si="1">(O8*Q8)+(P8*Q8/2)</f>
        <v>521600</v>
      </c>
    </row>
    <row r="9" spans="2:18" x14ac:dyDescent="0.3">
      <c r="B9" s="3">
        <v>2</v>
      </c>
      <c r="C9" s="18">
        <f t="shared" ref="C9:C13" si="2">O9</f>
        <v>8820</v>
      </c>
      <c r="D9" s="18">
        <f t="shared" ref="D9:D12" si="3">P9</f>
        <v>40000</v>
      </c>
      <c r="E9" s="18">
        <f t="shared" ref="E9:E13" si="4">Q10</f>
        <v>16</v>
      </c>
      <c r="F9" s="18">
        <f t="shared" ref="F9" si="5">(C9*E9)+(D9*E9/2)</f>
        <v>461120</v>
      </c>
      <c r="H9" s="3">
        <v>2</v>
      </c>
      <c r="I9" s="18">
        <f t="shared" ref="I9:I14" si="6">O9</f>
        <v>8820</v>
      </c>
      <c r="J9" s="18">
        <f t="shared" ref="J9:J13" si="7">P9</f>
        <v>40000</v>
      </c>
      <c r="K9" s="18">
        <f t="shared" ref="K9:K14" si="8">Q9</f>
        <v>32</v>
      </c>
      <c r="L9" s="18">
        <f t="shared" si="0"/>
        <v>922240</v>
      </c>
      <c r="N9" s="3">
        <v>2</v>
      </c>
      <c r="O9" s="219">
        <v>8820</v>
      </c>
      <c r="P9" s="219">
        <v>40000</v>
      </c>
      <c r="Q9" s="219">
        <v>32</v>
      </c>
      <c r="R9" s="18">
        <f t="shared" si="1"/>
        <v>922240</v>
      </c>
    </row>
    <row r="10" spans="2:18" ht="13.5" customHeight="1" x14ac:dyDescent="0.3">
      <c r="B10" s="3">
        <v>3</v>
      </c>
      <c r="C10" s="18">
        <f t="shared" si="2"/>
        <v>24570</v>
      </c>
      <c r="D10" s="18">
        <f t="shared" si="3"/>
        <v>90000</v>
      </c>
      <c r="E10" s="18">
        <f t="shared" si="4"/>
        <v>8</v>
      </c>
      <c r="F10" s="211">
        <f t="shared" ref="F10:F13" si="9">(C10*E10)+(D10*E10/2)</f>
        <v>556560</v>
      </c>
      <c r="H10" s="3">
        <v>3</v>
      </c>
      <c r="I10" s="18">
        <f t="shared" si="6"/>
        <v>24570</v>
      </c>
      <c r="J10" s="18">
        <f t="shared" si="7"/>
        <v>90000</v>
      </c>
      <c r="K10" s="18">
        <f t="shared" si="8"/>
        <v>16</v>
      </c>
      <c r="L10" s="18">
        <f>(I10*K10)+(J10*K10/2)</f>
        <v>1113120</v>
      </c>
      <c r="N10" s="3">
        <v>3</v>
      </c>
      <c r="O10" s="219">
        <v>24570</v>
      </c>
      <c r="P10" s="219">
        <v>90000</v>
      </c>
      <c r="Q10" s="219">
        <v>16</v>
      </c>
      <c r="R10" s="18">
        <f t="shared" si="1"/>
        <v>1113120</v>
      </c>
    </row>
    <row r="11" spans="2:18" ht="13.5" customHeight="1" x14ac:dyDescent="0.3">
      <c r="B11" s="3">
        <v>4</v>
      </c>
      <c r="C11" s="18">
        <f t="shared" si="2"/>
        <v>57330</v>
      </c>
      <c r="D11" s="18">
        <f t="shared" si="3"/>
        <v>160000</v>
      </c>
      <c r="E11" s="18">
        <f t="shared" si="4"/>
        <v>4</v>
      </c>
      <c r="F11" s="211">
        <f t="shared" si="9"/>
        <v>549320</v>
      </c>
      <c r="H11" s="3">
        <v>4</v>
      </c>
      <c r="I11" s="18">
        <f t="shared" si="6"/>
        <v>57330</v>
      </c>
      <c r="J11" s="18">
        <f t="shared" si="7"/>
        <v>160000</v>
      </c>
      <c r="K11" s="18">
        <f t="shared" si="8"/>
        <v>8</v>
      </c>
      <c r="L11" s="18">
        <f t="shared" ref="L11:L14" si="10">(I11*K11)+(J11*K11/2)</f>
        <v>1098640</v>
      </c>
      <c r="N11" s="3">
        <v>4</v>
      </c>
      <c r="O11" s="219">
        <v>57330</v>
      </c>
      <c r="P11" s="219">
        <v>160000</v>
      </c>
      <c r="Q11" s="219">
        <v>8</v>
      </c>
      <c r="R11" s="18">
        <f t="shared" si="1"/>
        <v>1098640</v>
      </c>
    </row>
    <row r="12" spans="2:18" ht="13.5" customHeight="1" x14ac:dyDescent="0.3">
      <c r="B12" s="3">
        <v>5</v>
      </c>
      <c r="C12" s="18">
        <f t="shared" si="2"/>
        <v>134820</v>
      </c>
      <c r="D12" s="18">
        <f t="shared" si="3"/>
        <v>250000</v>
      </c>
      <c r="E12" s="18">
        <f t="shared" si="4"/>
        <v>2</v>
      </c>
      <c r="F12" s="211">
        <f t="shared" si="9"/>
        <v>519640</v>
      </c>
      <c r="H12" s="3">
        <v>5</v>
      </c>
      <c r="I12" s="18">
        <f t="shared" si="6"/>
        <v>134820</v>
      </c>
      <c r="J12" s="18">
        <f t="shared" si="7"/>
        <v>250000</v>
      </c>
      <c r="K12" s="18">
        <f t="shared" si="8"/>
        <v>4</v>
      </c>
      <c r="L12" s="18">
        <f t="shared" si="10"/>
        <v>1039280</v>
      </c>
      <c r="N12" s="3">
        <v>5</v>
      </c>
      <c r="O12" s="219">
        <v>134820</v>
      </c>
      <c r="P12" s="219">
        <v>250000</v>
      </c>
      <c r="Q12" s="219">
        <v>4</v>
      </c>
      <c r="R12" s="18">
        <f t="shared" si="1"/>
        <v>1039280</v>
      </c>
    </row>
    <row r="13" spans="2:18" ht="13.5" customHeight="1" x14ac:dyDescent="0.3">
      <c r="B13" s="3">
        <v>6</v>
      </c>
      <c r="C13" s="18">
        <f t="shared" si="2"/>
        <v>362250</v>
      </c>
      <c r="D13" s="18">
        <v>0</v>
      </c>
      <c r="E13" s="18">
        <f t="shared" si="4"/>
        <v>1</v>
      </c>
      <c r="F13" s="211">
        <f t="shared" si="9"/>
        <v>362250</v>
      </c>
      <c r="H13" s="3">
        <v>6</v>
      </c>
      <c r="I13" s="18">
        <f t="shared" si="6"/>
        <v>362250</v>
      </c>
      <c r="J13" s="18">
        <f t="shared" si="7"/>
        <v>360000</v>
      </c>
      <c r="K13" s="18">
        <f t="shared" si="8"/>
        <v>2</v>
      </c>
      <c r="L13" s="18">
        <f>(I13*K13)+(J13*K13/2)</f>
        <v>1084500</v>
      </c>
      <c r="N13" s="3">
        <v>6</v>
      </c>
      <c r="O13" s="219">
        <v>362250</v>
      </c>
      <c r="P13" s="219">
        <v>360000</v>
      </c>
      <c r="Q13" s="219">
        <v>2</v>
      </c>
      <c r="R13" s="18">
        <f t="shared" si="1"/>
        <v>1084500</v>
      </c>
    </row>
    <row r="14" spans="2:18" ht="13.5" customHeight="1" x14ac:dyDescent="0.3">
      <c r="B14" s="212"/>
      <c r="C14" s="213"/>
      <c r="D14" s="213"/>
      <c r="E14" s="213"/>
      <c r="F14" s="214">
        <f>SUM(F8:F13)</f>
        <v>2709690</v>
      </c>
      <c r="H14" s="3">
        <v>7</v>
      </c>
      <c r="I14" s="18">
        <f t="shared" si="6"/>
        <v>1084860</v>
      </c>
      <c r="J14" s="18">
        <f t="shared" ref="J14" si="11">P14</f>
        <v>0</v>
      </c>
      <c r="K14" s="18">
        <f t="shared" si="8"/>
        <v>1</v>
      </c>
      <c r="L14" s="18">
        <f t="shared" si="10"/>
        <v>1084860</v>
      </c>
      <c r="N14" s="3">
        <v>7</v>
      </c>
      <c r="O14" s="219">
        <v>1084860</v>
      </c>
      <c r="P14" s="219">
        <v>0</v>
      </c>
      <c r="Q14" s="219">
        <v>1</v>
      </c>
      <c r="R14" s="18">
        <f t="shared" si="1"/>
        <v>1084860</v>
      </c>
    </row>
    <row r="15" spans="2:18" ht="13.5" customHeight="1" x14ac:dyDescent="0.3">
      <c r="B15" s="212"/>
      <c r="C15" s="213"/>
      <c r="D15" s="213"/>
      <c r="E15" s="213"/>
      <c r="F15" s="215"/>
      <c r="H15" s="212"/>
      <c r="I15" s="213"/>
      <c r="J15" s="213"/>
      <c r="K15" s="213"/>
      <c r="L15" s="12">
        <f>SUM(L8:L14)</f>
        <v>6864240</v>
      </c>
      <c r="N15" s="212"/>
      <c r="O15" s="213"/>
      <c r="P15" s="213"/>
      <c r="Q15" s="213"/>
      <c r="R15" s="12">
        <f>SUM(R8:R14)</f>
        <v>6864240</v>
      </c>
    </row>
    <row r="17" spans="2:18" x14ac:dyDescent="0.3">
      <c r="B17" s="210" t="s">
        <v>500</v>
      </c>
      <c r="C17" s="210" t="s">
        <v>501</v>
      </c>
      <c r="D17" s="210" t="s">
        <v>502</v>
      </c>
      <c r="E17" s="210" t="s">
        <v>503</v>
      </c>
      <c r="F17" s="216" t="s">
        <v>504</v>
      </c>
      <c r="H17" s="210" t="s">
        <v>500</v>
      </c>
      <c r="I17" s="210" t="s">
        <v>501</v>
      </c>
      <c r="J17" s="210" t="s">
        <v>502</v>
      </c>
      <c r="K17" s="210" t="s">
        <v>503</v>
      </c>
      <c r="L17" s="210" t="s">
        <v>504</v>
      </c>
      <c r="N17" s="210" t="s">
        <v>500</v>
      </c>
      <c r="O17" s="210" t="s">
        <v>501</v>
      </c>
      <c r="P17" s="210" t="s">
        <v>502</v>
      </c>
      <c r="Q17" s="210" t="s">
        <v>503</v>
      </c>
      <c r="R17" s="210" t="s">
        <v>504</v>
      </c>
    </row>
    <row r="18" spans="2:18" x14ac:dyDescent="0.3">
      <c r="B18" s="3">
        <v>3</v>
      </c>
      <c r="C18" s="18">
        <f>O20</f>
        <v>18270</v>
      </c>
      <c r="D18" s="18">
        <f>P10</f>
        <v>90000</v>
      </c>
      <c r="E18" s="18">
        <f>Q11</f>
        <v>8</v>
      </c>
      <c r="F18" s="211">
        <f t="shared" ref="F18:F21" si="12">(C18*E18)+(D18*E18/2)</f>
        <v>506160</v>
      </c>
      <c r="H18" s="3">
        <v>3</v>
      </c>
      <c r="I18" s="18">
        <f>O20</f>
        <v>18270</v>
      </c>
      <c r="J18" s="18">
        <f t="shared" ref="J18:K21" si="13">P10</f>
        <v>90000</v>
      </c>
      <c r="K18" s="18">
        <f t="shared" si="13"/>
        <v>16</v>
      </c>
      <c r="L18" s="18">
        <f t="shared" ref="L18:L22" si="14">(I18*K18)+(J18*K18/2)</f>
        <v>1012320</v>
      </c>
      <c r="N18" s="3">
        <v>1</v>
      </c>
      <c r="O18" s="219">
        <v>1890</v>
      </c>
      <c r="P18" s="18">
        <f t="shared" ref="P18:Q24" si="15">P8</f>
        <v>10000</v>
      </c>
      <c r="Q18" s="18">
        <f t="shared" si="15"/>
        <v>64</v>
      </c>
      <c r="R18" s="18">
        <f t="shared" ref="R18:R19" si="16">(O18*Q18)+(P18*Q18/2)</f>
        <v>440960</v>
      </c>
    </row>
    <row r="19" spans="2:18" ht="13.5" customHeight="1" x14ac:dyDescent="0.3">
      <c r="B19" s="3">
        <v>4</v>
      </c>
      <c r="C19" s="18">
        <f t="shared" ref="C19:C21" si="17">O21</f>
        <v>44100</v>
      </c>
      <c r="D19" s="18">
        <f>P11</f>
        <v>160000</v>
      </c>
      <c r="E19" s="18">
        <f>Q12</f>
        <v>4</v>
      </c>
      <c r="F19" s="211">
        <f t="shared" si="12"/>
        <v>496400</v>
      </c>
      <c r="H19" s="3">
        <v>4</v>
      </c>
      <c r="I19" s="18">
        <f t="shared" ref="I19:I22" si="18">O21</f>
        <v>44100</v>
      </c>
      <c r="J19" s="18">
        <f t="shared" si="13"/>
        <v>160000</v>
      </c>
      <c r="K19" s="18">
        <f t="shared" si="13"/>
        <v>8</v>
      </c>
      <c r="L19" s="18">
        <f t="shared" si="14"/>
        <v>992800</v>
      </c>
      <c r="N19" s="3">
        <v>2</v>
      </c>
      <c r="O19" s="219">
        <v>6930</v>
      </c>
      <c r="P19" s="18">
        <f t="shared" si="15"/>
        <v>40000</v>
      </c>
      <c r="Q19" s="18">
        <f t="shared" si="15"/>
        <v>32</v>
      </c>
      <c r="R19" s="18">
        <f t="shared" si="16"/>
        <v>861760</v>
      </c>
    </row>
    <row r="20" spans="2:18" ht="13.5" customHeight="1" x14ac:dyDescent="0.3">
      <c r="B20" s="3">
        <v>5</v>
      </c>
      <c r="C20" s="18">
        <f t="shared" si="17"/>
        <v>105840</v>
      </c>
      <c r="D20" s="18">
        <f>P12</f>
        <v>250000</v>
      </c>
      <c r="E20" s="18">
        <f>Q13</f>
        <v>2</v>
      </c>
      <c r="F20" s="211">
        <f t="shared" si="12"/>
        <v>461680</v>
      </c>
      <c r="H20" s="3">
        <v>5</v>
      </c>
      <c r="I20" s="18">
        <f t="shared" si="18"/>
        <v>105840</v>
      </c>
      <c r="J20" s="18">
        <f t="shared" si="13"/>
        <v>250000</v>
      </c>
      <c r="K20" s="18">
        <f t="shared" si="13"/>
        <v>4</v>
      </c>
      <c r="L20" s="18">
        <f t="shared" si="14"/>
        <v>923360</v>
      </c>
      <c r="N20" s="3">
        <v>3</v>
      </c>
      <c r="O20" s="219">
        <v>18270</v>
      </c>
      <c r="P20" s="18">
        <f t="shared" si="15"/>
        <v>90000</v>
      </c>
      <c r="Q20" s="18">
        <f t="shared" si="15"/>
        <v>16</v>
      </c>
      <c r="R20" s="18">
        <f t="shared" ref="R20:R24" si="19">(O20*Q20)+(P20*Q20/2)</f>
        <v>1012320</v>
      </c>
    </row>
    <row r="21" spans="2:18" ht="13.5" customHeight="1" x14ac:dyDescent="0.3">
      <c r="B21" s="3">
        <v>6</v>
      </c>
      <c r="C21" s="18">
        <f t="shared" si="17"/>
        <v>287910</v>
      </c>
      <c r="D21" s="18">
        <v>0</v>
      </c>
      <c r="E21" s="18">
        <f>Q14</f>
        <v>1</v>
      </c>
      <c r="F21" s="211">
        <f t="shared" si="12"/>
        <v>287910</v>
      </c>
      <c r="H21" s="3">
        <v>6</v>
      </c>
      <c r="I21" s="18">
        <f t="shared" si="18"/>
        <v>287910</v>
      </c>
      <c r="J21" s="18">
        <f t="shared" si="13"/>
        <v>360000</v>
      </c>
      <c r="K21" s="18">
        <f t="shared" si="13"/>
        <v>2</v>
      </c>
      <c r="L21" s="18">
        <f t="shared" si="14"/>
        <v>935820</v>
      </c>
      <c r="N21" s="3">
        <v>4</v>
      </c>
      <c r="O21" s="219">
        <v>44100</v>
      </c>
      <c r="P21" s="18">
        <f t="shared" si="15"/>
        <v>160000</v>
      </c>
      <c r="Q21" s="18">
        <f t="shared" si="15"/>
        <v>8</v>
      </c>
      <c r="R21" s="18">
        <f t="shared" si="19"/>
        <v>992800</v>
      </c>
    </row>
    <row r="22" spans="2:18" ht="13.5" customHeight="1" x14ac:dyDescent="0.3">
      <c r="B22" s="212"/>
      <c r="C22" s="213"/>
      <c r="D22" s="213"/>
      <c r="E22" s="213"/>
      <c r="F22" s="214">
        <f>SUM(F18:F21)*5</f>
        <v>8760750</v>
      </c>
      <c r="H22" s="3">
        <v>7</v>
      </c>
      <c r="I22" s="18">
        <f t="shared" si="18"/>
        <v>860580</v>
      </c>
      <c r="J22" s="18">
        <v>0</v>
      </c>
      <c r="K22" s="18">
        <f>Q14</f>
        <v>1</v>
      </c>
      <c r="L22" s="18">
        <f t="shared" si="14"/>
        <v>860580</v>
      </c>
      <c r="N22" s="3">
        <v>5</v>
      </c>
      <c r="O22" s="219">
        <v>105840</v>
      </c>
      <c r="P22" s="18">
        <f t="shared" si="15"/>
        <v>250000</v>
      </c>
      <c r="Q22" s="18">
        <f t="shared" si="15"/>
        <v>4</v>
      </c>
      <c r="R22" s="18">
        <f t="shared" si="19"/>
        <v>923360</v>
      </c>
    </row>
    <row r="23" spans="2:18" ht="13.5" customHeight="1" x14ac:dyDescent="0.3">
      <c r="C23" s="213"/>
      <c r="F23" s="215"/>
      <c r="H23" s="212"/>
      <c r="I23" s="213"/>
      <c r="J23" s="213"/>
      <c r="K23" s="213"/>
      <c r="L23" s="12">
        <f>SUM(L18:L22)*5</f>
        <v>23624400</v>
      </c>
      <c r="N23" s="3">
        <v>6</v>
      </c>
      <c r="O23" s="219">
        <v>287910</v>
      </c>
      <c r="P23" s="18">
        <f t="shared" si="15"/>
        <v>360000</v>
      </c>
      <c r="Q23" s="18">
        <f t="shared" si="15"/>
        <v>2</v>
      </c>
      <c r="R23" s="18">
        <f t="shared" si="19"/>
        <v>935820</v>
      </c>
    </row>
    <row r="24" spans="2:18" ht="13.5" customHeight="1" x14ac:dyDescent="0.3">
      <c r="N24" s="3">
        <v>7</v>
      </c>
      <c r="O24" s="219">
        <v>860580</v>
      </c>
      <c r="P24" s="18">
        <f t="shared" si="15"/>
        <v>0</v>
      </c>
      <c r="Q24" s="18">
        <f t="shared" si="15"/>
        <v>1</v>
      </c>
      <c r="R24" s="18">
        <f t="shared" si="19"/>
        <v>860580</v>
      </c>
    </row>
    <row r="25" spans="2:18" x14ac:dyDescent="0.3">
      <c r="N25" s="212"/>
      <c r="O25" s="213"/>
      <c r="P25" s="213"/>
      <c r="Q25" s="213"/>
      <c r="R25" s="12">
        <f>SUM(R18:R24)*5</f>
        <v>30138000</v>
      </c>
    </row>
    <row r="27" spans="2:18" x14ac:dyDescent="0.3">
      <c r="B27" s="210" t="s">
        <v>505</v>
      </c>
      <c r="C27" s="210" t="s">
        <v>501</v>
      </c>
      <c r="D27" s="210" t="s">
        <v>502</v>
      </c>
      <c r="E27" s="210" t="s">
        <v>503</v>
      </c>
      <c r="F27" s="216" t="s">
        <v>504</v>
      </c>
      <c r="H27" s="210" t="s">
        <v>505</v>
      </c>
      <c r="I27" s="210" t="s">
        <v>501</v>
      </c>
      <c r="J27" s="210" t="s">
        <v>502</v>
      </c>
      <c r="K27" s="210" t="s">
        <v>503</v>
      </c>
      <c r="L27" s="210" t="s">
        <v>504</v>
      </c>
      <c r="N27" s="210" t="s">
        <v>505</v>
      </c>
      <c r="O27" s="210" t="s">
        <v>501</v>
      </c>
      <c r="P27" s="210" t="s">
        <v>502</v>
      </c>
      <c r="Q27" s="210" t="s">
        <v>503</v>
      </c>
      <c r="R27" s="210" t="s">
        <v>504</v>
      </c>
    </row>
    <row r="28" spans="2:18" x14ac:dyDescent="0.3">
      <c r="B28" s="3">
        <v>3</v>
      </c>
      <c r="C28" s="18">
        <f>O30</f>
        <v>11970</v>
      </c>
      <c r="D28" s="18">
        <f>P10</f>
        <v>90000</v>
      </c>
      <c r="E28" s="18">
        <f>Q11</f>
        <v>8</v>
      </c>
      <c r="F28" s="211">
        <f t="shared" ref="F28:F31" si="20">(C28*E28)+(D28*E28/2)</f>
        <v>455760</v>
      </c>
      <c r="H28" s="3">
        <v>3</v>
      </c>
      <c r="I28" s="18">
        <f>O30</f>
        <v>11970</v>
      </c>
      <c r="J28" s="18">
        <f t="shared" ref="J28:K31" si="21">P10</f>
        <v>90000</v>
      </c>
      <c r="K28" s="18">
        <f t="shared" si="21"/>
        <v>16</v>
      </c>
      <c r="L28" s="18">
        <f t="shared" ref="L28:L32" si="22">(I28*K28)+(J28*K28/2)</f>
        <v>911520</v>
      </c>
      <c r="N28" s="3">
        <v>1</v>
      </c>
      <c r="O28" s="219">
        <v>1260</v>
      </c>
      <c r="P28" s="18">
        <f t="shared" ref="P28:Q34" si="23">P8</f>
        <v>10000</v>
      </c>
      <c r="Q28" s="18">
        <f t="shared" si="23"/>
        <v>64</v>
      </c>
      <c r="R28" s="18">
        <f t="shared" ref="R28:R29" si="24">(O28*Q28)+(P28*Q28/2)</f>
        <v>400640</v>
      </c>
    </row>
    <row r="29" spans="2:18" x14ac:dyDescent="0.3">
      <c r="B29" s="3">
        <v>4</v>
      </c>
      <c r="C29" s="18">
        <f>O31</f>
        <v>35280</v>
      </c>
      <c r="D29" s="18">
        <f>P11</f>
        <v>160000</v>
      </c>
      <c r="E29" s="18">
        <f>Q12</f>
        <v>4</v>
      </c>
      <c r="F29" s="211">
        <f t="shared" si="20"/>
        <v>461120</v>
      </c>
      <c r="H29" s="3">
        <v>4</v>
      </c>
      <c r="I29" s="18">
        <f>O31</f>
        <v>35280</v>
      </c>
      <c r="J29" s="18">
        <f t="shared" si="21"/>
        <v>160000</v>
      </c>
      <c r="K29" s="18">
        <f t="shared" si="21"/>
        <v>8</v>
      </c>
      <c r="L29" s="18">
        <f t="shared" si="22"/>
        <v>922240</v>
      </c>
      <c r="N29" s="3">
        <v>2</v>
      </c>
      <c r="O29" s="219">
        <v>5040</v>
      </c>
      <c r="P29" s="18">
        <f t="shared" si="23"/>
        <v>40000</v>
      </c>
      <c r="Q29" s="18">
        <f t="shared" si="23"/>
        <v>32</v>
      </c>
      <c r="R29" s="18">
        <f t="shared" si="24"/>
        <v>801280</v>
      </c>
    </row>
    <row r="30" spans="2:18" x14ac:dyDescent="0.3">
      <c r="B30" s="3">
        <v>5</v>
      </c>
      <c r="C30" s="18">
        <f>O32</f>
        <v>81900</v>
      </c>
      <c r="D30" s="18">
        <f>P12</f>
        <v>250000</v>
      </c>
      <c r="E30" s="18">
        <f>Q13</f>
        <v>2</v>
      </c>
      <c r="F30" s="211">
        <f t="shared" si="20"/>
        <v>413800</v>
      </c>
      <c r="H30" s="3">
        <v>5</v>
      </c>
      <c r="I30" s="18">
        <f>O32</f>
        <v>81900</v>
      </c>
      <c r="J30" s="18">
        <f t="shared" si="21"/>
        <v>250000</v>
      </c>
      <c r="K30" s="18">
        <f t="shared" si="21"/>
        <v>4</v>
      </c>
      <c r="L30" s="18">
        <f t="shared" si="22"/>
        <v>827600</v>
      </c>
      <c r="N30" s="3">
        <v>3</v>
      </c>
      <c r="O30" s="219">
        <v>11970</v>
      </c>
      <c r="P30" s="18">
        <f t="shared" si="23"/>
        <v>90000</v>
      </c>
      <c r="Q30" s="18">
        <f t="shared" si="23"/>
        <v>16</v>
      </c>
      <c r="R30" s="18">
        <f t="shared" ref="R30:R34" si="25">(O30*Q30)+(P30*Q30/2)</f>
        <v>911520</v>
      </c>
    </row>
    <row r="31" spans="2:18" x14ac:dyDescent="0.3">
      <c r="B31" s="3">
        <v>6</v>
      </c>
      <c r="C31" s="18">
        <f>O33</f>
        <v>228690</v>
      </c>
      <c r="D31" s="18">
        <v>0</v>
      </c>
      <c r="E31" s="18">
        <f>Q14</f>
        <v>1</v>
      </c>
      <c r="F31" s="211">
        <f t="shared" si="20"/>
        <v>228690</v>
      </c>
      <c r="H31" s="3">
        <v>6</v>
      </c>
      <c r="I31" s="18">
        <f>O33</f>
        <v>228690</v>
      </c>
      <c r="J31" s="18">
        <f t="shared" si="21"/>
        <v>360000</v>
      </c>
      <c r="K31" s="18">
        <f t="shared" si="21"/>
        <v>2</v>
      </c>
      <c r="L31" s="18">
        <f t="shared" si="22"/>
        <v>817380</v>
      </c>
      <c r="N31" s="3">
        <v>4</v>
      </c>
      <c r="O31" s="219">
        <v>35280</v>
      </c>
      <c r="P31" s="18">
        <f t="shared" si="23"/>
        <v>160000</v>
      </c>
      <c r="Q31" s="18">
        <f t="shared" si="23"/>
        <v>8</v>
      </c>
      <c r="R31" s="18">
        <f t="shared" si="25"/>
        <v>922240</v>
      </c>
    </row>
    <row r="32" spans="2:18" x14ac:dyDescent="0.3">
      <c r="B32" s="212"/>
      <c r="C32" s="213"/>
      <c r="D32" s="213"/>
      <c r="E32" s="213"/>
      <c r="F32" s="214">
        <f>SUM(F28:F31)*2</f>
        <v>3118740</v>
      </c>
      <c r="H32" s="3">
        <v>7</v>
      </c>
      <c r="I32" s="18">
        <f>O34</f>
        <v>681030</v>
      </c>
      <c r="J32" s="18">
        <v>0</v>
      </c>
      <c r="K32" s="18">
        <f>Q14</f>
        <v>1</v>
      </c>
      <c r="L32" s="18">
        <f t="shared" si="22"/>
        <v>681030</v>
      </c>
      <c r="N32" s="3">
        <v>5</v>
      </c>
      <c r="O32" s="219">
        <v>81900</v>
      </c>
      <c r="P32" s="18">
        <f t="shared" si="23"/>
        <v>250000</v>
      </c>
      <c r="Q32" s="18">
        <f t="shared" si="23"/>
        <v>4</v>
      </c>
      <c r="R32" s="18">
        <f t="shared" si="25"/>
        <v>827600</v>
      </c>
    </row>
    <row r="33" spans="3:18" x14ac:dyDescent="0.3">
      <c r="C33" s="213"/>
      <c r="F33" s="215"/>
      <c r="H33" s="212"/>
      <c r="I33" s="213"/>
      <c r="J33" s="213"/>
      <c r="K33" s="213"/>
      <c r="L33" s="12">
        <f>SUM(L28:L32)*2</f>
        <v>8319540</v>
      </c>
      <c r="N33" s="3">
        <v>6</v>
      </c>
      <c r="O33" s="219">
        <v>228690</v>
      </c>
      <c r="P33" s="18">
        <f t="shared" si="23"/>
        <v>360000</v>
      </c>
      <c r="Q33" s="18">
        <f t="shared" si="23"/>
        <v>2</v>
      </c>
      <c r="R33" s="18">
        <f t="shared" si="25"/>
        <v>817380</v>
      </c>
    </row>
    <row r="34" spans="3:18" x14ac:dyDescent="0.3">
      <c r="N34" s="3">
        <v>7</v>
      </c>
      <c r="O34" s="219">
        <v>681030</v>
      </c>
      <c r="P34" s="18">
        <f t="shared" si="23"/>
        <v>0</v>
      </c>
      <c r="Q34" s="18">
        <f t="shared" si="23"/>
        <v>1</v>
      </c>
      <c r="R34" s="18">
        <f t="shared" si="25"/>
        <v>681030</v>
      </c>
    </row>
    <row r="35" spans="3:18" x14ac:dyDescent="0.3">
      <c r="N35" s="212"/>
      <c r="O35" s="213"/>
      <c r="P35" s="213"/>
      <c r="Q35" s="213"/>
      <c r="R35" s="12">
        <f>SUM(R28:R34)*2</f>
        <v>10723380</v>
      </c>
    </row>
  </sheetData>
  <mergeCells count="6">
    <mergeCell ref="H2:J2"/>
    <mergeCell ref="H3:J3"/>
    <mergeCell ref="B2:D2"/>
    <mergeCell ref="B3:D3"/>
    <mergeCell ref="N2:P2"/>
    <mergeCell ref="N3:P3"/>
  </mergeCells>
  <phoneticPr fontId="3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5"/>
  <sheetViews>
    <sheetView workbookViewId="0">
      <selection activeCell="L20" sqref="L20"/>
    </sheetView>
  </sheetViews>
  <sheetFormatPr defaultRowHeight="16.5" x14ac:dyDescent="0.3"/>
  <sheetData>
    <row r="2" spans="2:11" ht="17.25" x14ac:dyDescent="0.3">
      <c r="B2" s="200" t="s">
        <v>896</v>
      </c>
      <c r="I2" s="217"/>
    </row>
    <row r="4" spans="2:11" x14ac:dyDescent="0.3">
      <c r="B4" s="60"/>
      <c r="C4" s="61">
        <v>1</v>
      </c>
      <c r="D4" s="61">
        <v>2</v>
      </c>
      <c r="E4" s="61">
        <v>3</v>
      </c>
      <c r="F4" s="61">
        <v>4</v>
      </c>
      <c r="G4" s="61">
        <v>5</v>
      </c>
      <c r="H4" s="61">
        <v>6</v>
      </c>
      <c r="I4" s="61">
        <v>7</v>
      </c>
      <c r="K4" s="22" t="s">
        <v>359</v>
      </c>
    </row>
    <row r="5" spans="2:11" x14ac:dyDescent="0.3">
      <c r="B5" s="61">
        <v>0</v>
      </c>
      <c r="C5" s="32">
        <v>5</v>
      </c>
      <c r="D5" s="32">
        <f t="shared" ref="D5:H5" si="0">INT(C5+(C5*$K$5))*INT(D4/7+1)</f>
        <v>12</v>
      </c>
      <c r="E5" s="32">
        <f t="shared" si="0"/>
        <v>30</v>
      </c>
      <c r="F5" s="32">
        <f t="shared" si="0"/>
        <v>75</v>
      </c>
      <c r="G5" s="32">
        <f t="shared" si="0"/>
        <v>187</v>
      </c>
      <c r="H5" s="32">
        <f t="shared" si="0"/>
        <v>467</v>
      </c>
      <c r="I5" s="32">
        <f>INT(H5+(H5*$K$5))*INT(I4/7+1)</f>
        <v>2334</v>
      </c>
      <c r="K5" s="62">
        <v>1.5</v>
      </c>
    </row>
    <row r="6" spans="2:11" x14ac:dyDescent="0.3">
      <c r="B6" s="61">
        <v>1</v>
      </c>
      <c r="C6" s="32">
        <f>INT($C$5+($C$5*$K$6))+($B5+1)</f>
        <v>6</v>
      </c>
      <c r="D6" s="32">
        <f t="shared" ref="D6:D24" si="1">INT($D$5+($D$5*$K$6))+($B5+1)</f>
        <v>13</v>
      </c>
      <c r="E6" s="32">
        <f t="shared" ref="E6:E24" si="2">INT($E$5+($E$5*$K$6))+($B5+1)</f>
        <v>31</v>
      </c>
      <c r="F6" s="32">
        <f t="shared" ref="F6:F24" si="3">INT($F$5+($F$5*$K$6))+($B5+1)</f>
        <v>76</v>
      </c>
      <c r="G6" s="32">
        <f t="shared" ref="G6:G24" si="4">INT($G$5+($G$5*$K$6))+($B5+1)</f>
        <v>189</v>
      </c>
      <c r="H6" s="32">
        <f t="shared" ref="H6:H24" si="5">INT($H$5+($H$5*$K$6))+($B5+1)</f>
        <v>472</v>
      </c>
      <c r="I6" s="32">
        <f>INT($I$5+($I$5*$K$6))+($B5+1)</f>
        <v>2358</v>
      </c>
      <c r="K6" s="9">
        <v>0.01</v>
      </c>
    </row>
    <row r="7" spans="2:11" x14ac:dyDescent="0.3">
      <c r="B7" s="61">
        <v>2</v>
      </c>
      <c r="C7" s="32">
        <f t="shared" ref="C7:C24" si="6">INT($C$5+($C$5*$K$6))+($B6+1)</f>
        <v>7</v>
      </c>
      <c r="D7" s="32">
        <f t="shared" si="1"/>
        <v>14</v>
      </c>
      <c r="E7" s="32">
        <f t="shared" si="2"/>
        <v>32</v>
      </c>
      <c r="F7" s="32">
        <f t="shared" si="3"/>
        <v>77</v>
      </c>
      <c r="G7" s="32">
        <f t="shared" si="4"/>
        <v>190</v>
      </c>
      <c r="H7" s="32">
        <f t="shared" si="5"/>
        <v>473</v>
      </c>
      <c r="I7" s="32">
        <f t="shared" ref="I7:I24" si="7">INT($I$5+($I$5*$K$6))+($B6+1)</f>
        <v>2359</v>
      </c>
    </row>
    <row r="8" spans="2:11" x14ac:dyDescent="0.3">
      <c r="B8" s="61">
        <v>3</v>
      </c>
      <c r="C8" s="32">
        <f t="shared" si="6"/>
        <v>8</v>
      </c>
      <c r="D8" s="32">
        <f t="shared" si="1"/>
        <v>15</v>
      </c>
      <c r="E8" s="32">
        <f t="shared" si="2"/>
        <v>33</v>
      </c>
      <c r="F8" s="32">
        <f t="shared" si="3"/>
        <v>78</v>
      </c>
      <c r="G8" s="32">
        <f t="shared" si="4"/>
        <v>191</v>
      </c>
      <c r="H8" s="32">
        <f t="shared" si="5"/>
        <v>474</v>
      </c>
      <c r="I8" s="32">
        <f t="shared" si="7"/>
        <v>2360</v>
      </c>
    </row>
    <row r="9" spans="2:11" x14ac:dyDescent="0.3">
      <c r="B9" s="61">
        <v>4</v>
      </c>
      <c r="C9" s="32">
        <f t="shared" si="6"/>
        <v>9</v>
      </c>
      <c r="D9" s="32">
        <f t="shared" si="1"/>
        <v>16</v>
      </c>
      <c r="E9" s="32">
        <f t="shared" si="2"/>
        <v>34</v>
      </c>
      <c r="F9" s="32">
        <f t="shared" si="3"/>
        <v>79</v>
      </c>
      <c r="G9" s="32">
        <f t="shared" si="4"/>
        <v>192</v>
      </c>
      <c r="H9" s="32">
        <f t="shared" si="5"/>
        <v>475</v>
      </c>
      <c r="I9" s="32">
        <f t="shared" si="7"/>
        <v>2361</v>
      </c>
    </row>
    <row r="10" spans="2:11" x14ac:dyDescent="0.3">
      <c r="B10" s="61">
        <v>5</v>
      </c>
      <c r="C10" s="32">
        <f t="shared" si="6"/>
        <v>10</v>
      </c>
      <c r="D10" s="32">
        <f t="shared" si="1"/>
        <v>17</v>
      </c>
      <c r="E10" s="32">
        <f t="shared" si="2"/>
        <v>35</v>
      </c>
      <c r="F10" s="32">
        <f t="shared" si="3"/>
        <v>80</v>
      </c>
      <c r="G10" s="32">
        <f t="shared" si="4"/>
        <v>193</v>
      </c>
      <c r="H10" s="32">
        <f t="shared" si="5"/>
        <v>476</v>
      </c>
      <c r="I10" s="32">
        <f t="shared" si="7"/>
        <v>2362</v>
      </c>
    </row>
    <row r="11" spans="2:11" x14ac:dyDescent="0.3">
      <c r="B11" s="61">
        <v>6</v>
      </c>
      <c r="C11" s="32">
        <f t="shared" si="6"/>
        <v>11</v>
      </c>
      <c r="D11" s="32">
        <f t="shared" si="1"/>
        <v>18</v>
      </c>
      <c r="E11" s="32">
        <f t="shared" si="2"/>
        <v>36</v>
      </c>
      <c r="F11" s="32">
        <f t="shared" si="3"/>
        <v>81</v>
      </c>
      <c r="G11" s="32">
        <f t="shared" si="4"/>
        <v>194</v>
      </c>
      <c r="H11" s="32">
        <f t="shared" si="5"/>
        <v>477</v>
      </c>
      <c r="I11" s="32">
        <f t="shared" si="7"/>
        <v>2363</v>
      </c>
    </row>
    <row r="12" spans="2:11" x14ac:dyDescent="0.3">
      <c r="B12" s="61">
        <v>7</v>
      </c>
      <c r="C12" s="32">
        <f t="shared" si="6"/>
        <v>12</v>
      </c>
      <c r="D12" s="32">
        <f t="shared" si="1"/>
        <v>19</v>
      </c>
      <c r="E12" s="32">
        <f t="shared" si="2"/>
        <v>37</v>
      </c>
      <c r="F12" s="32">
        <f t="shared" si="3"/>
        <v>82</v>
      </c>
      <c r="G12" s="32">
        <f t="shared" si="4"/>
        <v>195</v>
      </c>
      <c r="H12" s="32">
        <f t="shared" si="5"/>
        <v>478</v>
      </c>
      <c r="I12" s="32">
        <f t="shared" si="7"/>
        <v>2364</v>
      </c>
    </row>
    <row r="13" spans="2:11" x14ac:dyDescent="0.3">
      <c r="B13" s="61">
        <v>8</v>
      </c>
      <c r="C13" s="32">
        <f t="shared" si="6"/>
        <v>13</v>
      </c>
      <c r="D13" s="32">
        <f t="shared" si="1"/>
        <v>20</v>
      </c>
      <c r="E13" s="32">
        <f t="shared" si="2"/>
        <v>38</v>
      </c>
      <c r="F13" s="32">
        <f t="shared" si="3"/>
        <v>83</v>
      </c>
      <c r="G13" s="32">
        <f t="shared" si="4"/>
        <v>196</v>
      </c>
      <c r="H13" s="32">
        <f t="shared" si="5"/>
        <v>479</v>
      </c>
      <c r="I13" s="32">
        <f t="shared" si="7"/>
        <v>2365</v>
      </c>
    </row>
    <row r="14" spans="2:11" x14ac:dyDescent="0.3">
      <c r="B14" s="61">
        <v>9</v>
      </c>
      <c r="C14" s="32">
        <f t="shared" si="6"/>
        <v>14</v>
      </c>
      <c r="D14" s="32">
        <f t="shared" si="1"/>
        <v>21</v>
      </c>
      <c r="E14" s="32">
        <f t="shared" si="2"/>
        <v>39</v>
      </c>
      <c r="F14" s="32">
        <f t="shared" si="3"/>
        <v>84</v>
      </c>
      <c r="G14" s="32">
        <f t="shared" si="4"/>
        <v>197</v>
      </c>
      <c r="H14" s="32">
        <f t="shared" si="5"/>
        <v>480</v>
      </c>
      <c r="I14" s="32">
        <f t="shared" si="7"/>
        <v>2366</v>
      </c>
    </row>
    <row r="15" spans="2:11" x14ac:dyDescent="0.3">
      <c r="B15" s="61">
        <v>10</v>
      </c>
      <c r="C15" s="32">
        <f t="shared" si="6"/>
        <v>15</v>
      </c>
      <c r="D15" s="32">
        <f t="shared" si="1"/>
        <v>22</v>
      </c>
      <c r="E15" s="32">
        <f t="shared" si="2"/>
        <v>40</v>
      </c>
      <c r="F15" s="32">
        <f t="shared" si="3"/>
        <v>85</v>
      </c>
      <c r="G15" s="32">
        <f t="shared" si="4"/>
        <v>198</v>
      </c>
      <c r="H15" s="32">
        <f t="shared" si="5"/>
        <v>481</v>
      </c>
      <c r="I15" s="32">
        <f t="shared" si="7"/>
        <v>2367</v>
      </c>
    </row>
    <row r="16" spans="2:11" x14ac:dyDescent="0.3">
      <c r="B16" s="61">
        <v>11</v>
      </c>
      <c r="C16" s="32">
        <f t="shared" si="6"/>
        <v>16</v>
      </c>
      <c r="D16" s="32">
        <f t="shared" si="1"/>
        <v>23</v>
      </c>
      <c r="E16" s="32">
        <f t="shared" si="2"/>
        <v>41</v>
      </c>
      <c r="F16" s="32">
        <f t="shared" si="3"/>
        <v>86</v>
      </c>
      <c r="G16" s="32">
        <f t="shared" si="4"/>
        <v>199</v>
      </c>
      <c r="H16" s="32">
        <f t="shared" si="5"/>
        <v>482</v>
      </c>
      <c r="I16" s="32">
        <f t="shared" si="7"/>
        <v>2368</v>
      </c>
    </row>
    <row r="17" spans="2:9" x14ac:dyDescent="0.3">
      <c r="B17" s="61">
        <v>12</v>
      </c>
      <c r="C17" s="32">
        <f t="shared" si="6"/>
        <v>17</v>
      </c>
      <c r="D17" s="32">
        <f t="shared" si="1"/>
        <v>24</v>
      </c>
      <c r="E17" s="32">
        <f t="shared" si="2"/>
        <v>42</v>
      </c>
      <c r="F17" s="32">
        <f t="shared" si="3"/>
        <v>87</v>
      </c>
      <c r="G17" s="32">
        <f t="shared" si="4"/>
        <v>200</v>
      </c>
      <c r="H17" s="32">
        <f t="shared" si="5"/>
        <v>483</v>
      </c>
      <c r="I17" s="32">
        <f t="shared" si="7"/>
        <v>2369</v>
      </c>
    </row>
    <row r="18" spans="2:9" x14ac:dyDescent="0.3">
      <c r="B18" s="61">
        <v>13</v>
      </c>
      <c r="C18" s="32">
        <f t="shared" si="6"/>
        <v>18</v>
      </c>
      <c r="D18" s="32">
        <f t="shared" si="1"/>
        <v>25</v>
      </c>
      <c r="E18" s="32">
        <f t="shared" si="2"/>
        <v>43</v>
      </c>
      <c r="F18" s="32">
        <f t="shared" si="3"/>
        <v>88</v>
      </c>
      <c r="G18" s="32">
        <f t="shared" si="4"/>
        <v>201</v>
      </c>
      <c r="H18" s="32">
        <f t="shared" si="5"/>
        <v>484</v>
      </c>
      <c r="I18" s="32">
        <f t="shared" si="7"/>
        <v>2370</v>
      </c>
    </row>
    <row r="19" spans="2:9" x14ac:dyDescent="0.3">
      <c r="B19" s="61">
        <v>14</v>
      </c>
      <c r="C19" s="32">
        <f t="shared" si="6"/>
        <v>19</v>
      </c>
      <c r="D19" s="32">
        <f t="shared" si="1"/>
        <v>26</v>
      </c>
      <c r="E19" s="32">
        <f t="shared" si="2"/>
        <v>44</v>
      </c>
      <c r="F19" s="32">
        <f t="shared" si="3"/>
        <v>89</v>
      </c>
      <c r="G19" s="32">
        <f t="shared" si="4"/>
        <v>202</v>
      </c>
      <c r="H19" s="32">
        <f t="shared" si="5"/>
        <v>485</v>
      </c>
      <c r="I19" s="32">
        <f t="shared" si="7"/>
        <v>2371</v>
      </c>
    </row>
    <row r="20" spans="2:9" x14ac:dyDescent="0.3">
      <c r="B20" s="61">
        <v>15</v>
      </c>
      <c r="C20" s="32">
        <f t="shared" si="6"/>
        <v>20</v>
      </c>
      <c r="D20" s="32">
        <f t="shared" si="1"/>
        <v>27</v>
      </c>
      <c r="E20" s="32">
        <f t="shared" si="2"/>
        <v>45</v>
      </c>
      <c r="F20" s="32">
        <f t="shared" si="3"/>
        <v>90</v>
      </c>
      <c r="G20" s="32">
        <f t="shared" si="4"/>
        <v>203</v>
      </c>
      <c r="H20" s="32">
        <f t="shared" si="5"/>
        <v>486</v>
      </c>
      <c r="I20" s="32">
        <f t="shared" si="7"/>
        <v>2372</v>
      </c>
    </row>
    <row r="21" spans="2:9" x14ac:dyDescent="0.3">
      <c r="B21" s="61">
        <v>16</v>
      </c>
      <c r="C21" s="32">
        <f t="shared" si="6"/>
        <v>21</v>
      </c>
      <c r="D21" s="32">
        <f t="shared" si="1"/>
        <v>28</v>
      </c>
      <c r="E21" s="32">
        <f t="shared" si="2"/>
        <v>46</v>
      </c>
      <c r="F21" s="32">
        <f t="shared" si="3"/>
        <v>91</v>
      </c>
      <c r="G21" s="32">
        <f t="shared" si="4"/>
        <v>204</v>
      </c>
      <c r="H21" s="32">
        <f t="shared" si="5"/>
        <v>487</v>
      </c>
      <c r="I21" s="32">
        <f t="shared" si="7"/>
        <v>2373</v>
      </c>
    </row>
    <row r="22" spans="2:9" x14ac:dyDescent="0.3">
      <c r="B22" s="61">
        <v>17</v>
      </c>
      <c r="C22" s="32">
        <f t="shared" si="6"/>
        <v>22</v>
      </c>
      <c r="D22" s="32">
        <f t="shared" si="1"/>
        <v>29</v>
      </c>
      <c r="E22" s="32">
        <f t="shared" si="2"/>
        <v>47</v>
      </c>
      <c r="F22" s="32">
        <f t="shared" si="3"/>
        <v>92</v>
      </c>
      <c r="G22" s="32">
        <f t="shared" si="4"/>
        <v>205</v>
      </c>
      <c r="H22" s="32">
        <f t="shared" si="5"/>
        <v>488</v>
      </c>
      <c r="I22" s="32">
        <f t="shared" si="7"/>
        <v>2374</v>
      </c>
    </row>
    <row r="23" spans="2:9" x14ac:dyDescent="0.3">
      <c r="B23" s="61">
        <v>18</v>
      </c>
      <c r="C23" s="32">
        <f t="shared" si="6"/>
        <v>23</v>
      </c>
      <c r="D23" s="32">
        <f t="shared" si="1"/>
        <v>30</v>
      </c>
      <c r="E23" s="32">
        <f t="shared" si="2"/>
        <v>48</v>
      </c>
      <c r="F23" s="32">
        <f t="shared" si="3"/>
        <v>93</v>
      </c>
      <c r="G23" s="32">
        <f t="shared" si="4"/>
        <v>206</v>
      </c>
      <c r="H23" s="32">
        <f t="shared" si="5"/>
        <v>489</v>
      </c>
      <c r="I23" s="32">
        <f t="shared" si="7"/>
        <v>2375</v>
      </c>
    </row>
    <row r="24" spans="2:9" x14ac:dyDescent="0.3">
      <c r="B24" s="61">
        <v>19</v>
      </c>
      <c r="C24" s="32">
        <f t="shared" si="6"/>
        <v>24</v>
      </c>
      <c r="D24" s="32">
        <f t="shared" si="1"/>
        <v>31</v>
      </c>
      <c r="E24" s="32">
        <f t="shared" si="2"/>
        <v>49</v>
      </c>
      <c r="F24" s="32">
        <f t="shared" si="3"/>
        <v>94</v>
      </c>
      <c r="G24" s="32">
        <f t="shared" si="4"/>
        <v>207</v>
      </c>
      <c r="H24" s="32">
        <f t="shared" si="5"/>
        <v>490</v>
      </c>
      <c r="I24" s="32">
        <f t="shared" si="7"/>
        <v>2376</v>
      </c>
    </row>
    <row r="25" spans="2:9" x14ac:dyDescent="0.3">
      <c r="B25" s="392" t="s">
        <v>103</v>
      </c>
      <c r="C25" s="63">
        <f>SUM(C5:C24)</f>
        <v>290</v>
      </c>
      <c r="D25" s="63">
        <f t="shared" ref="D25:I25" si="8">SUM(D5:D24)</f>
        <v>430</v>
      </c>
      <c r="E25" s="63">
        <f t="shared" si="8"/>
        <v>790</v>
      </c>
      <c r="F25" s="63">
        <f t="shared" si="8"/>
        <v>1690</v>
      </c>
      <c r="G25" s="63">
        <f t="shared" si="8"/>
        <v>3949</v>
      </c>
      <c r="H25" s="63">
        <f t="shared" si="8"/>
        <v>9606</v>
      </c>
      <c r="I25" s="63">
        <f t="shared" si="8"/>
        <v>47307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4"/>
  <sheetViews>
    <sheetView workbookViewId="0">
      <selection activeCell="M24" sqref="M24"/>
    </sheetView>
  </sheetViews>
  <sheetFormatPr defaultRowHeight="16.5" x14ac:dyDescent="0.3"/>
  <cols>
    <col min="1" max="1" width="3.625" customWidth="1"/>
    <col min="2" max="2" width="9.875" customWidth="1"/>
    <col min="3" max="3" width="9.25" customWidth="1"/>
    <col min="4" max="4" width="11.375" bestFit="1" customWidth="1"/>
    <col min="5" max="5" width="11.25" bestFit="1" customWidth="1"/>
    <col min="6" max="6" width="12.25" bestFit="1" customWidth="1"/>
    <col min="7" max="7" width="14.25" bestFit="1" customWidth="1"/>
    <col min="8" max="8" width="10.375" bestFit="1" customWidth="1"/>
    <col min="9" max="9" width="14.625" bestFit="1" customWidth="1"/>
    <col min="10" max="12" width="8.625" bestFit="1" customWidth="1"/>
    <col min="13" max="13" width="14.375" bestFit="1" customWidth="1"/>
    <col min="14" max="14" width="10.25" bestFit="1" customWidth="1"/>
    <col min="15" max="15" width="14.625" bestFit="1" customWidth="1"/>
    <col min="16" max="16" width="16.875" bestFit="1" customWidth="1"/>
    <col min="17" max="17" width="22.5" bestFit="1" customWidth="1"/>
  </cols>
  <sheetData>
    <row r="2" spans="2:17" ht="17.25" x14ac:dyDescent="0.3">
      <c r="B2" s="195" t="s">
        <v>520</v>
      </c>
    </row>
    <row r="3" spans="2:17" ht="17.25" thickBot="1" x14ac:dyDescent="0.35"/>
    <row r="4" spans="2:17" ht="27" x14ac:dyDescent="0.3">
      <c r="B4" s="64" t="s">
        <v>104</v>
      </c>
      <c r="C4" s="231" t="s">
        <v>515</v>
      </c>
      <c r="D4" s="68" t="s">
        <v>105</v>
      </c>
      <c r="E4" s="186" t="s">
        <v>106</v>
      </c>
      <c r="F4" s="67" t="s">
        <v>107</v>
      </c>
      <c r="G4" s="68" t="s">
        <v>108</v>
      </c>
      <c r="H4" s="133" t="s">
        <v>366</v>
      </c>
      <c r="I4" s="134" t="s">
        <v>367</v>
      </c>
      <c r="J4" s="21" t="s">
        <v>109</v>
      </c>
      <c r="K4" s="21" t="s">
        <v>456</v>
      </c>
      <c r="L4" s="21" t="s">
        <v>110</v>
      </c>
      <c r="M4" s="69" t="s">
        <v>111</v>
      </c>
      <c r="N4" s="135" t="s">
        <v>368</v>
      </c>
      <c r="O4" s="136" t="s">
        <v>369</v>
      </c>
      <c r="P4" s="449" t="s">
        <v>112</v>
      </c>
      <c r="Q4" s="450"/>
    </row>
    <row r="5" spans="2:17" x14ac:dyDescent="0.3">
      <c r="B5" s="451" t="s">
        <v>113</v>
      </c>
      <c r="C5" s="76" t="s">
        <v>373</v>
      </c>
      <c r="D5" s="233">
        <v>99</v>
      </c>
      <c r="E5" s="232" t="s">
        <v>114</v>
      </c>
      <c r="F5" s="72">
        <v>4</v>
      </c>
      <c r="G5" s="222">
        <f>D5/F5*10</f>
        <v>247.5</v>
      </c>
      <c r="H5" s="221">
        <f>F5/N5</f>
        <v>0.66666666666666663</v>
      </c>
      <c r="I5" s="223">
        <f>D5/N5</f>
        <v>16.5</v>
      </c>
      <c r="J5" s="224">
        <v>120</v>
      </c>
      <c r="K5" s="71" t="s">
        <v>370</v>
      </c>
      <c r="L5" s="225">
        <v>30</v>
      </c>
      <c r="M5" s="70">
        <f>6*24*F5+J5+L5</f>
        <v>726</v>
      </c>
      <c r="N5" s="72">
        <v>6</v>
      </c>
      <c r="O5" s="220">
        <f>M5/N5</f>
        <v>121</v>
      </c>
      <c r="P5" s="74" t="s">
        <v>516</v>
      </c>
      <c r="Q5" s="75"/>
    </row>
    <row r="6" spans="2:17" x14ac:dyDescent="0.3">
      <c r="B6" s="452"/>
      <c r="C6" s="76" t="s">
        <v>374</v>
      </c>
      <c r="D6" s="233">
        <v>60</v>
      </c>
      <c r="E6" s="232" t="s">
        <v>371</v>
      </c>
      <c r="F6" s="72">
        <v>2</v>
      </c>
      <c r="G6" s="222">
        <f>D6/F6*10</f>
        <v>300</v>
      </c>
      <c r="H6" s="221">
        <f>F6/N6</f>
        <v>0.66666666666666663</v>
      </c>
      <c r="I6" s="223">
        <f t="shared" ref="I6:I10" si="0">D6/N6</f>
        <v>20</v>
      </c>
      <c r="J6" s="224">
        <v>120</v>
      </c>
      <c r="K6" s="71" t="s">
        <v>370</v>
      </c>
      <c r="L6" s="225">
        <v>30</v>
      </c>
      <c r="M6" s="70">
        <f>6*24*F6+J6+L6</f>
        <v>438</v>
      </c>
      <c r="N6" s="72">
        <v>3</v>
      </c>
      <c r="O6" s="220">
        <f t="shared" ref="O6:O10" si="1">M6/N6</f>
        <v>146</v>
      </c>
      <c r="P6" s="74" t="s">
        <v>372</v>
      </c>
      <c r="Q6" s="75"/>
    </row>
    <row r="7" spans="2:17" x14ac:dyDescent="0.3">
      <c r="B7" s="447" t="s">
        <v>115</v>
      </c>
      <c r="C7" s="448"/>
      <c r="D7" s="78">
        <v>138</v>
      </c>
      <c r="E7" s="230">
        <v>1</v>
      </c>
      <c r="F7" s="76" t="s">
        <v>116</v>
      </c>
      <c r="G7" s="222">
        <f>D7/E7*10/2</f>
        <v>690</v>
      </c>
      <c r="H7" s="221">
        <f>E7/N7*2</f>
        <v>0.25</v>
      </c>
      <c r="I7" s="223">
        <f t="shared" si="0"/>
        <v>17.25</v>
      </c>
      <c r="J7" s="224">
        <v>80</v>
      </c>
      <c r="K7" s="70">
        <v>100</v>
      </c>
      <c r="L7" s="225">
        <v>130</v>
      </c>
      <c r="M7" s="70">
        <f>12*24*E7+J7+K7+L7</f>
        <v>598</v>
      </c>
      <c r="N7" s="73">
        <v>8</v>
      </c>
      <c r="O7" s="222">
        <f t="shared" si="1"/>
        <v>74.75</v>
      </c>
      <c r="P7" s="74" t="s">
        <v>117</v>
      </c>
      <c r="Q7" s="75" t="s">
        <v>118</v>
      </c>
    </row>
    <row r="8" spans="2:17" x14ac:dyDescent="0.3">
      <c r="B8" s="447" t="s">
        <v>512</v>
      </c>
      <c r="C8" s="448"/>
      <c r="D8" s="78">
        <v>60</v>
      </c>
      <c r="E8" s="232" t="s">
        <v>116</v>
      </c>
      <c r="F8" s="73">
        <v>1</v>
      </c>
      <c r="G8" s="222">
        <f>D8/F8*10</f>
        <v>600</v>
      </c>
      <c r="H8" s="226">
        <f>F8/N8</f>
        <v>1</v>
      </c>
      <c r="I8" s="223">
        <f t="shared" si="0"/>
        <v>60</v>
      </c>
      <c r="J8" s="76">
        <v>0</v>
      </c>
      <c r="K8" s="71" t="s">
        <v>119</v>
      </c>
      <c r="L8" s="229">
        <v>60</v>
      </c>
      <c r="M8" s="70">
        <f>6*24*F8+J8+L8</f>
        <v>204</v>
      </c>
      <c r="N8" s="73">
        <v>1</v>
      </c>
      <c r="O8" s="77">
        <f t="shared" si="1"/>
        <v>204</v>
      </c>
      <c r="P8" s="74"/>
      <c r="Q8" s="75"/>
    </row>
    <row r="9" spans="2:17" x14ac:dyDescent="0.3">
      <c r="B9" s="447" t="s">
        <v>513</v>
      </c>
      <c r="C9" s="448"/>
      <c r="D9" s="78">
        <v>15</v>
      </c>
      <c r="E9" s="232" t="s">
        <v>116</v>
      </c>
      <c r="F9" s="73">
        <v>1</v>
      </c>
      <c r="G9" s="222">
        <f>D9/F9*10</f>
        <v>150</v>
      </c>
      <c r="H9" s="226">
        <f>F9/N9</f>
        <v>1</v>
      </c>
      <c r="I9" s="223">
        <f t="shared" si="0"/>
        <v>15</v>
      </c>
      <c r="J9" s="224">
        <v>15</v>
      </c>
      <c r="K9" s="71" t="s">
        <v>119</v>
      </c>
      <c r="L9" s="76">
        <v>0</v>
      </c>
      <c r="M9" s="70">
        <f>6*24*F9+J9+L9</f>
        <v>159</v>
      </c>
      <c r="N9" s="73">
        <v>1</v>
      </c>
      <c r="O9" s="77">
        <f t="shared" si="1"/>
        <v>159</v>
      </c>
      <c r="P9" s="74"/>
      <c r="Q9" s="75" t="s">
        <v>120</v>
      </c>
    </row>
    <row r="10" spans="2:17" ht="17.25" thickBot="1" x14ac:dyDescent="0.35">
      <c r="B10" s="447" t="s">
        <v>514</v>
      </c>
      <c r="C10" s="448"/>
      <c r="D10" s="234">
        <v>120</v>
      </c>
      <c r="E10" s="230">
        <v>1</v>
      </c>
      <c r="F10" s="76" t="s">
        <v>116</v>
      </c>
      <c r="G10" s="227">
        <f>D10/E10*10/2</f>
        <v>600</v>
      </c>
      <c r="H10" s="228">
        <f>E10/N10*2</f>
        <v>0.16666666666666666</v>
      </c>
      <c r="I10" s="223">
        <f t="shared" si="0"/>
        <v>10</v>
      </c>
      <c r="J10" s="224">
        <v>140</v>
      </c>
      <c r="K10" s="224">
        <v>100</v>
      </c>
      <c r="L10" s="225">
        <v>100</v>
      </c>
      <c r="M10" s="70">
        <f>12*24*E10+J10+L10</f>
        <v>528</v>
      </c>
      <c r="N10" s="73">
        <v>12</v>
      </c>
      <c r="O10" s="80">
        <f t="shared" si="1"/>
        <v>44</v>
      </c>
      <c r="P10" s="74" t="s">
        <v>121</v>
      </c>
      <c r="Q10" s="75" t="s">
        <v>122</v>
      </c>
    </row>
    <row r="11" spans="2:17" x14ac:dyDescent="0.3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4" spans="2:17" x14ac:dyDescent="0.3">
      <c r="G14">
        <v>99</v>
      </c>
      <c r="H14">
        <v>4</v>
      </c>
    </row>
  </sheetData>
  <mergeCells count="6">
    <mergeCell ref="B10:C10"/>
    <mergeCell ref="P4:Q4"/>
    <mergeCell ref="B5:B6"/>
    <mergeCell ref="B7:C7"/>
    <mergeCell ref="B8:C8"/>
    <mergeCell ref="B9:C9"/>
  </mergeCells>
  <phoneticPr fontId="0" type="Hiragana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E9" sqref="E9"/>
    </sheetView>
  </sheetViews>
  <sheetFormatPr defaultRowHeight="16.5" x14ac:dyDescent="0.3"/>
  <cols>
    <col min="1" max="1" width="3.625" style="312" customWidth="1"/>
    <col min="2" max="2" width="4.875" style="312" customWidth="1"/>
    <col min="3" max="10" width="11.625" style="312" customWidth="1"/>
    <col min="11" max="11" width="11" style="312" customWidth="1"/>
    <col min="12" max="12" width="3.625" style="387" customWidth="1"/>
    <col min="13" max="17" width="14.625" style="312" customWidth="1"/>
    <col min="18" max="18" width="11.625" style="312" customWidth="1"/>
    <col min="19" max="19" width="11.5" style="312" customWidth="1"/>
    <col min="20" max="20" width="11.625" style="312" customWidth="1"/>
    <col min="21" max="21" width="3.625" style="312" customWidth="1"/>
    <col min="22" max="22" width="12.625" style="312" customWidth="1"/>
    <col min="23" max="24" width="13.5" style="312" customWidth="1"/>
    <col min="25" max="25" width="14.625" style="312" customWidth="1"/>
    <col min="26" max="26" width="11.625" style="312" customWidth="1"/>
    <col min="27" max="27" width="6.375" style="312" customWidth="1"/>
    <col min="28" max="28" width="6.625" style="312" bestFit="1" customWidth="1"/>
    <col min="29" max="32" width="14.625" style="312" customWidth="1"/>
    <col min="33" max="33" width="6.375" style="312" customWidth="1"/>
    <col min="34" max="34" width="6.625" style="312" customWidth="1"/>
    <col min="35" max="16384" width="9" style="312"/>
  </cols>
  <sheetData>
    <row r="1" spans="1:45" s="309" customFormat="1" x14ac:dyDescent="0.3">
      <c r="L1" s="364"/>
    </row>
    <row r="2" spans="1:45" s="309" customFormat="1" ht="26.25" x14ac:dyDescent="0.3">
      <c r="B2" s="365" t="s">
        <v>840</v>
      </c>
      <c r="L2" s="364"/>
    </row>
    <row r="3" spans="1:45" s="309" customFormat="1" ht="20.25" x14ac:dyDescent="0.3">
      <c r="B3" s="366" t="s">
        <v>841</v>
      </c>
      <c r="J3" s="366" t="s">
        <v>806</v>
      </c>
      <c r="L3" s="364"/>
      <c r="O3" s="367" t="s">
        <v>842</v>
      </c>
      <c r="P3" s="468">
        <f>S9/300*9562</f>
        <v>541782.91999999993</v>
      </c>
      <c r="Q3" s="469"/>
      <c r="S3" s="366" t="s">
        <v>843</v>
      </c>
    </row>
    <row r="4" spans="1:45" s="309" customFormat="1" ht="20.25" x14ac:dyDescent="0.3">
      <c r="B4" s="368" t="str">
        <f>"Lv.50 도달 : "&amp; ROUNDUP(H9,1) &amp; "일 소요예상"</f>
        <v>Lv.50 도달 : 27.3일 소요예상</v>
      </c>
      <c r="J4" s="368" t="str">
        <f>"Lv.50 도달 : "&amp; ROUNDUP(J60/(5*117),1) &amp; "일 소요예상"</f>
        <v>Lv.50 도달 : 5.6일 소요예상</v>
      </c>
      <c r="L4" s="369"/>
      <c r="M4" s="369"/>
      <c r="N4" s="369"/>
      <c r="O4" s="367" t="s">
        <v>844</v>
      </c>
      <c r="P4" s="468">
        <f>T9/300*9562</f>
        <v>456617.37333333329</v>
      </c>
      <c r="Q4" s="469"/>
      <c r="S4" s="368" t="str">
        <f>"Lv.50 도달 : "&amp; ROUNDUP(J60/(3*117),1) &amp; "일 소요예상"</f>
        <v>Lv.50 도달 : 9.4일 소요예상</v>
      </c>
    </row>
    <row r="5" spans="1:45" s="309" customFormat="1" ht="20.25" x14ac:dyDescent="0.3">
      <c r="B5" s="368" t="str">
        <f>"핫타임 경험치 50% 적용 : "&amp; ROUNDUP(H9-H9*1/4*0.5,1) &amp; "일 소요예상"</f>
        <v>핫타임 경험치 50% 적용 : 23.9일 소요예상</v>
      </c>
      <c r="J5" s="368" t="str">
        <f>"핫타임 경험치 50% 적용 : "&amp;ROUNDUP(J60/(5*117),1)-ROUNDUP(J60/(5*117)*1/5*0.5,1)&amp;"일 소요예상"</f>
        <v>핫타임 경험치 50% 적용 : 5일 소요예상</v>
      </c>
      <c r="L5" s="370"/>
      <c r="M5" s="368"/>
      <c r="N5" s="368"/>
      <c r="S5" s="368" t="str">
        <f>"핫타임 경험치 50% 적용 : "&amp;ROUNDUP(J60/(3*117),1)-ROUNDUP(J60/(3*117)*1/5*0.5,1)&amp;"일 소요예상"</f>
        <v>핫타임 경험치 50% 적용 : 8.4일 소요예상</v>
      </c>
      <c r="Z5" s="368"/>
    </row>
    <row r="6" spans="1:45" s="310" customFormat="1" ht="86.25" customHeight="1" x14ac:dyDescent="0.3">
      <c r="B6" s="470" t="s">
        <v>893</v>
      </c>
      <c r="C6" s="470"/>
      <c r="D6" s="470"/>
      <c r="E6" s="470"/>
      <c r="F6" s="470"/>
      <c r="G6" s="470"/>
      <c r="H6" s="470"/>
      <c r="I6" s="470"/>
      <c r="J6" s="470" t="s">
        <v>845</v>
      </c>
      <c r="K6" s="470"/>
      <c r="L6" s="470"/>
      <c r="M6" s="470"/>
      <c r="N6" s="470"/>
      <c r="O6" s="470"/>
      <c r="P6" s="470"/>
      <c r="Q6" s="470"/>
      <c r="R6" s="371"/>
      <c r="S6" s="470" t="s">
        <v>846</v>
      </c>
      <c r="T6" s="470"/>
      <c r="U6" s="470"/>
      <c r="V6" s="470"/>
      <c r="W6" s="470"/>
      <c r="Z6" s="36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</row>
    <row r="7" spans="1:45" ht="16.5" customHeight="1" x14ac:dyDescent="0.3">
      <c r="A7" s="309"/>
      <c r="B7" s="461" t="s">
        <v>770</v>
      </c>
      <c r="C7" s="461"/>
      <c r="D7" s="309"/>
      <c r="E7" s="462" t="s">
        <v>847</v>
      </c>
      <c r="F7" s="462"/>
      <c r="G7" s="462"/>
      <c r="H7" s="462"/>
      <c r="I7" s="462"/>
      <c r="J7" s="309"/>
      <c r="K7" s="309"/>
      <c r="L7" s="309"/>
      <c r="M7" s="463" t="s">
        <v>848</v>
      </c>
      <c r="N7" s="464"/>
      <c r="O7" s="464"/>
      <c r="P7" s="464"/>
      <c r="Q7" s="465"/>
      <c r="R7" s="309"/>
      <c r="S7" s="466" t="s">
        <v>849</v>
      </c>
      <c r="T7" s="466" t="s">
        <v>850</v>
      </c>
      <c r="U7" s="309"/>
      <c r="V7" s="457" t="s">
        <v>851</v>
      </c>
      <c r="W7" s="457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</row>
    <row r="8" spans="1:45" x14ac:dyDescent="0.3">
      <c r="A8" s="309"/>
      <c r="B8" s="461"/>
      <c r="C8" s="461"/>
      <c r="D8" s="309"/>
      <c r="E8" s="313" t="s">
        <v>852</v>
      </c>
      <c r="F8" s="313" t="s">
        <v>853</v>
      </c>
      <c r="G8" s="313" t="s">
        <v>854</v>
      </c>
      <c r="H8" s="313" t="s">
        <v>855</v>
      </c>
      <c r="I8" s="313" t="s">
        <v>856</v>
      </c>
      <c r="J8" s="309"/>
      <c r="K8" s="309"/>
      <c r="L8" s="309"/>
      <c r="M8" s="314" t="s">
        <v>857</v>
      </c>
      <c r="N8" s="314" t="s">
        <v>858</v>
      </c>
      <c r="O8" s="314" t="s">
        <v>859</v>
      </c>
      <c r="P8" s="314" t="s">
        <v>860</v>
      </c>
      <c r="Q8" s="314" t="s">
        <v>861</v>
      </c>
      <c r="R8" s="309"/>
      <c r="S8" s="467"/>
      <c r="T8" s="467"/>
      <c r="U8" s="309"/>
      <c r="V8" s="457"/>
      <c r="W8" s="457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</row>
    <row r="9" spans="1:45" s="318" customFormat="1" ht="30" customHeight="1" x14ac:dyDescent="0.3">
      <c r="A9" s="309"/>
      <c r="B9" s="458">
        <v>120</v>
      </c>
      <c r="C9" s="459"/>
      <c r="D9" s="309"/>
      <c r="E9" s="316">
        <f>K30</f>
        <v>0.85833333333333328</v>
      </c>
      <c r="F9" s="316">
        <f>K40</f>
        <v>2.2833333333333332</v>
      </c>
      <c r="G9" s="316">
        <f>K50</f>
        <v>6.9916666666666663</v>
      </c>
      <c r="H9" s="316">
        <f>K60</f>
        <v>27.225000000000001</v>
      </c>
      <c r="I9" s="372">
        <f>SUM(T12:T60)</f>
        <v>14326</v>
      </c>
      <c r="J9" s="309"/>
      <c r="K9" s="309"/>
      <c r="L9" s="309"/>
      <c r="M9" s="317" t="str">
        <f>INT(SUM($D$12:$D$60)/$W56) &amp; " 회"</f>
        <v>7273 회</v>
      </c>
      <c r="N9" s="317" t="str">
        <f>INT(SUM($D$12:$D$60)/$W57) &amp; " 회"</f>
        <v>5184 회</v>
      </c>
      <c r="O9" s="317" t="str">
        <f>INT(SUM($D$12:$D$60)/$W58) &amp; " 회"</f>
        <v>4554 회</v>
      </c>
      <c r="P9" s="317" t="str">
        <f>INT(SUM($D$12:$D$60)/$W59) &amp; " 회"</f>
        <v>3276 회</v>
      </c>
      <c r="Q9" s="317" t="str">
        <f>INT(SUM($D$12:$D$60)/$W60) &amp; " 회"</f>
        <v>2875 회</v>
      </c>
      <c r="R9" s="309"/>
      <c r="S9" s="373">
        <f>SUM(S12:S60)</f>
        <v>16998</v>
      </c>
      <c r="T9" s="373">
        <f>SUM(T12:T60)</f>
        <v>14326</v>
      </c>
      <c r="U9" s="309"/>
      <c r="V9" s="460" t="str">
        <f>INT(AVERAGE(R12:R60)/60)&amp;"시간 "&amp;INT(MOD(AVERAGE(R12:R60),60))&amp;"분"</f>
        <v>4시간 32분</v>
      </c>
      <c r="W9" s="460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</row>
    <row r="10" spans="1:45" s="309" customFormat="1" x14ac:dyDescent="0.3">
      <c r="F10" s="364"/>
    </row>
    <row r="11" spans="1:45" ht="27" x14ac:dyDescent="0.3">
      <c r="B11" s="319" t="s">
        <v>862</v>
      </c>
      <c r="C11" s="320" t="s">
        <v>863</v>
      </c>
      <c r="D11" s="320" t="s">
        <v>773</v>
      </c>
      <c r="E11" s="320" t="s">
        <v>864</v>
      </c>
      <c r="F11" s="320" t="s">
        <v>865</v>
      </c>
      <c r="G11" s="321" t="s">
        <v>866</v>
      </c>
      <c r="H11" s="321" t="s">
        <v>867</v>
      </c>
      <c r="I11" s="322" t="s">
        <v>868</v>
      </c>
      <c r="J11" s="321" t="s">
        <v>771</v>
      </c>
      <c r="K11" s="322" t="s">
        <v>772</v>
      </c>
      <c r="L11" s="312"/>
      <c r="M11" s="320" t="s">
        <v>869</v>
      </c>
      <c r="N11" s="320" t="s">
        <v>870</v>
      </c>
      <c r="O11" s="320" t="s">
        <v>871</v>
      </c>
      <c r="P11" s="320" t="s">
        <v>872</v>
      </c>
      <c r="Q11" s="320" t="s">
        <v>873</v>
      </c>
      <c r="R11" s="320" t="s">
        <v>874</v>
      </c>
      <c r="S11" s="320" t="s">
        <v>875</v>
      </c>
      <c r="T11" s="320" t="s">
        <v>876</v>
      </c>
      <c r="V11" s="319" t="s">
        <v>877</v>
      </c>
      <c r="W11" s="320" t="s">
        <v>878</v>
      </c>
    </row>
    <row r="12" spans="1:45" x14ac:dyDescent="0.3">
      <c r="B12" s="323">
        <v>1</v>
      </c>
      <c r="C12" s="324">
        <v>107</v>
      </c>
      <c r="D12" s="324">
        <v>107</v>
      </c>
      <c r="E12" s="324">
        <v>135</v>
      </c>
      <c r="F12" s="363" t="s">
        <v>807</v>
      </c>
      <c r="G12" s="324">
        <f>ROUNDUP(D12/E12,0)</f>
        <v>1</v>
      </c>
      <c r="H12" s="324">
        <f>E12*G12</f>
        <v>135</v>
      </c>
      <c r="I12" s="324">
        <f>E12-(D12*G12)</f>
        <v>28</v>
      </c>
      <c r="J12" s="324">
        <f>SUM(G$12:G12)</f>
        <v>1</v>
      </c>
      <c r="K12" s="325">
        <f t="shared" ref="K12:K60" si="0">J12/B$9</f>
        <v>8.3333333333333332E-3</v>
      </c>
      <c r="L12" s="312"/>
      <c r="M12" s="388">
        <v>50</v>
      </c>
      <c r="N12" s="388">
        <v>3</v>
      </c>
      <c r="O12" s="388">
        <f>ROUNDDOWN(M12/N12,0)</f>
        <v>16</v>
      </c>
      <c r="P12" s="388">
        <v>2</v>
      </c>
      <c r="Q12" s="389" t="str">
        <f t="shared" ref="Q12:Q60" si="1">INT(M12/P12*10/60)&amp;"시간 " &amp; INT(MOD(M12/P12*10,60)) &amp; "분"</f>
        <v>4시간 10분</v>
      </c>
      <c r="R12" s="388">
        <f>M12/P12*10</f>
        <v>250</v>
      </c>
      <c r="S12" s="388">
        <f t="shared" ref="S12:S43" si="2">G12*N12</f>
        <v>3</v>
      </c>
      <c r="T12" s="388">
        <f t="shared" ref="T12:T43" si="3">IF(INT(G12-$O12)&lt;0.1,0,IF((INT(G12-$O12))&gt;0,ROUNDUP((G12-$O12)*$N12,0)))</f>
        <v>0</v>
      </c>
      <c r="V12" s="327" t="s">
        <v>807</v>
      </c>
      <c r="W12" s="323">
        <v>135</v>
      </c>
    </row>
    <row r="13" spans="1:45" x14ac:dyDescent="0.3">
      <c r="B13" s="323">
        <v>2</v>
      </c>
      <c r="C13" s="324">
        <v>239</v>
      </c>
      <c r="D13" s="324">
        <v>132</v>
      </c>
      <c r="E13" s="324">
        <v>136</v>
      </c>
      <c r="F13" s="363" t="s">
        <v>775</v>
      </c>
      <c r="G13" s="324">
        <f>ROUNDUP((D13-I12)/E13,0)</f>
        <v>1</v>
      </c>
      <c r="H13" s="324">
        <f t="shared" ref="H13:H60" si="4">E13*G13</f>
        <v>136</v>
      </c>
      <c r="I13" s="324">
        <f>SUM($H$12:H12)+E13*G13-C13</f>
        <v>32</v>
      </c>
      <c r="J13" s="324">
        <f>SUM(G$12:G13)</f>
        <v>2</v>
      </c>
      <c r="K13" s="325">
        <f t="shared" si="0"/>
        <v>1.6666666666666666E-2</v>
      </c>
      <c r="L13" s="312"/>
      <c r="M13" s="388">
        <v>51</v>
      </c>
      <c r="N13" s="388">
        <v>3</v>
      </c>
      <c r="O13" s="388">
        <f t="shared" ref="O13:O60" si="5">ROUNDDOWN(M13/N13,0)</f>
        <v>17</v>
      </c>
      <c r="P13" s="388">
        <v>2</v>
      </c>
      <c r="Q13" s="389" t="str">
        <f t="shared" si="1"/>
        <v>4시간 15분</v>
      </c>
      <c r="R13" s="388">
        <f t="shared" ref="R13:R60" si="6">M13/P13*10</f>
        <v>255</v>
      </c>
      <c r="S13" s="388">
        <f t="shared" si="2"/>
        <v>3</v>
      </c>
      <c r="T13" s="388">
        <f t="shared" si="3"/>
        <v>0</v>
      </c>
      <c r="V13" s="327" t="s">
        <v>775</v>
      </c>
      <c r="W13" s="359">
        <v>136</v>
      </c>
    </row>
    <row r="14" spans="1:45" x14ac:dyDescent="0.3">
      <c r="B14" s="323">
        <v>3</v>
      </c>
      <c r="C14" s="324">
        <v>417</v>
      </c>
      <c r="D14" s="324">
        <v>178</v>
      </c>
      <c r="E14" s="324">
        <v>137</v>
      </c>
      <c r="F14" s="363" t="s">
        <v>776</v>
      </c>
      <c r="G14" s="324">
        <f t="shared" ref="G14:G60" si="7">ROUNDUP((D14-I13)/E14,0)</f>
        <v>2</v>
      </c>
      <c r="H14" s="324">
        <f t="shared" si="4"/>
        <v>274</v>
      </c>
      <c r="I14" s="324">
        <f>SUM($H$12:H13)+E14*G14-C14</f>
        <v>128</v>
      </c>
      <c r="J14" s="324">
        <f>SUM(G$12:G14)</f>
        <v>4</v>
      </c>
      <c r="K14" s="325">
        <f t="shared" si="0"/>
        <v>3.3333333333333333E-2</v>
      </c>
      <c r="L14" s="312"/>
      <c r="M14" s="388">
        <v>52</v>
      </c>
      <c r="N14" s="388">
        <v>3</v>
      </c>
      <c r="O14" s="388">
        <f t="shared" si="5"/>
        <v>17</v>
      </c>
      <c r="P14" s="388">
        <v>2</v>
      </c>
      <c r="Q14" s="389" t="str">
        <f t="shared" si="1"/>
        <v>4시간 20분</v>
      </c>
      <c r="R14" s="388">
        <f t="shared" si="6"/>
        <v>260</v>
      </c>
      <c r="S14" s="388">
        <f t="shared" si="2"/>
        <v>6</v>
      </c>
      <c r="T14" s="388">
        <f t="shared" si="3"/>
        <v>0</v>
      </c>
      <c r="V14" s="327" t="s">
        <v>776</v>
      </c>
      <c r="W14" s="359">
        <v>137</v>
      </c>
    </row>
    <row r="15" spans="1:45" x14ac:dyDescent="0.3">
      <c r="B15" s="323">
        <v>4</v>
      </c>
      <c r="C15" s="324">
        <v>664</v>
      </c>
      <c r="D15" s="324">
        <v>247</v>
      </c>
      <c r="E15" s="324">
        <v>139</v>
      </c>
      <c r="F15" s="363" t="s">
        <v>895</v>
      </c>
      <c r="G15" s="324">
        <f t="shared" si="7"/>
        <v>1</v>
      </c>
      <c r="H15" s="324">
        <f t="shared" si="4"/>
        <v>139</v>
      </c>
      <c r="I15" s="324">
        <f>SUM($H$12:H14)+E15*G15-C15</f>
        <v>20</v>
      </c>
      <c r="J15" s="324">
        <f>SUM(G$12:G15)</f>
        <v>5</v>
      </c>
      <c r="K15" s="325">
        <f t="shared" si="0"/>
        <v>4.1666666666666664E-2</v>
      </c>
      <c r="L15" s="312"/>
      <c r="M15" s="388">
        <v>53</v>
      </c>
      <c r="N15" s="388">
        <v>3</v>
      </c>
      <c r="O15" s="388">
        <f t="shared" si="5"/>
        <v>17</v>
      </c>
      <c r="P15" s="388">
        <v>2</v>
      </c>
      <c r="Q15" s="389" t="str">
        <f t="shared" si="1"/>
        <v>4시간 25분</v>
      </c>
      <c r="R15" s="388">
        <f t="shared" si="6"/>
        <v>265</v>
      </c>
      <c r="S15" s="388">
        <f t="shared" si="2"/>
        <v>3</v>
      </c>
      <c r="T15" s="388">
        <f t="shared" si="3"/>
        <v>0</v>
      </c>
      <c r="V15" s="327" t="s">
        <v>777</v>
      </c>
      <c r="W15" s="359">
        <v>138</v>
      </c>
    </row>
    <row r="16" spans="1:45" x14ac:dyDescent="0.3">
      <c r="B16" s="323">
        <v>5</v>
      </c>
      <c r="C16" s="324">
        <v>1005</v>
      </c>
      <c r="D16" s="324">
        <v>341</v>
      </c>
      <c r="E16" s="324">
        <v>210</v>
      </c>
      <c r="F16" s="363" t="s">
        <v>779</v>
      </c>
      <c r="G16" s="324">
        <f t="shared" si="7"/>
        <v>2</v>
      </c>
      <c r="H16" s="324">
        <f t="shared" si="4"/>
        <v>420</v>
      </c>
      <c r="I16" s="324">
        <f>SUM($H$12:H15)+E16*G16-C16</f>
        <v>99</v>
      </c>
      <c r="J16" s="324">
        <f>SUM(G$12:G16)</f>
        <v>7</v>
      </c>
      <c r="K16" s="325">
        <f t="shared" si="0"/>
        <v>5.8333333333333334E-2</v>
      </c>
      <c r="L16" s="312"/>
      <c r="M16" s="388">
        <v>54</v>
      </c>
      <c r="N16" s="388">
        <v>3</v>
      </c>
      <c r="O16" s="388">
        <f t="shared" si="5"/>
        <v>18</v>
      </c>
      <c r="P16" s="388">
        <v>2</v>
      </c>
      <c r="Q16" s="389" t="str">
        <f t="shared" si="1"/>
        <v>4시간 30분</v>
      </c>
      <c r="R16" s="388">
        <f t="shared" si="6"/>
        <v>270</v>
      </c>
      <c r="S16" s="388">
        <f t="shared" si="2"/>
        <v>6</v>
      </c>
      <c r="T16" s="388">
        <f t="shared" si="3"/>
        <v>0</v>
      </c>
      <c r="V16" s="327" t="s">
        <v>778</v>
      </c>
      <c r="W16" s="359">
        <v>139</v>
      </c>
    </row>
    <row r="17" spans="2:23" x14ac:dyDescent="0.3">
      <c r="B17" s="323">
        <v>6</v>
      </c>
      <c r="C17" s="324">
        <v>1465</v>
      </c>
      <c r="D17" s="324">
        <v>460</v>
      </c>
      <c r="E17" s="324">
        <v>142</v>
      </c>
      <c r="F17" s="363" t="s">
        <v>781</v>
      </c>
      <c r="G17" s="324">
        <f>ROUNDUP((D17-I16)/E17,0)</f>
        <v>3</v>
      </c>
      <c r="H17" s="324">
        <f>E17*G17</f>
        <v>426</v>
      </c>
      <c r="I17" s="324">
        <f>SUM($H$12:H16)+E17*G17-C17</f>
        <v>65</v>
      </c>
      <c r="J17" s="324">
        <f>SUM(G$12:G17)</f>
        <v>10</v>
      </c>
      <c r="K17" s="325">
        <f t="shared" si="0"/>
        <v>8.3333333333333329E-2</v>
      </c>
      <c r="L17" s="312"/>
      <c r="M17" s="388">
        <v>55</v>
      </c>
      <c r="N17" s="388">
        <v>3</v>
      </c>
      <c r="O17" s="388">
        <f t="shared" si="5"/>
        <v>18</v>
      </c>
      <c r="P17" s="388">
        <v>2</v>
      </c>
      <c r="Q17" s="389" t="str">
        <f t="shared" si="1"/>
        <v>4시간 35분</v>
      </c>
      <c r="R17" s="388">
        <f t="shared" si="6"/>
        <v>275</v>
      </c>
      <c r="S17" s="388">
        <f t="shared" si="2"/>
        <v>9</v>
      </c>
      <c r="T17" s="388">
        <f t="shared" si="3"/>
        <v>0</v>
      </c>
      <c r="V17" s="327" t="s">
        <v>779</v>
      </c>
      <c r="W17" s="359">
        <v>210</v>
      </c>
    </row>
    <row r="18" spans="2:23" x14ac:dyDescent="0.3">
      <c r="B18" s="328">
        <v>7</v>
      </c>
      <c r="C18" s="329">
        <v>2071</v>
      </c>
      <c r="D18" s="329">
        <v>606</v>
      </c>
      <c r="E18" s="329">
        <v>154</v>
      </c>
      <c r="F18" s="374" t="s">
        <v>838</v>
      </c>
      <c r="G18" s="329">
        <f t="shared" si="7"/>
        <v>4</v>
      </c>
      <c r="H18" s="329">
        <f t="shared" si="4"/>
        <v>616</v>
      </c>
      <c r="I18" s="329">
        <f>SUM($H$12:H17)+E18*G18-C18</f>
        <v>75</v>
      </c>
      <c r="J18" s="329">
        <f>SUM(G$12:G18)</f>
        <v>14</v>
      </c>
      <c r="K18" s="330">
        <f t="shared" si="0"/>
        <v>0.11666666666666667</v>
      </c>
      <c r="L18" s="312"/>
      <c r="M18" s="388">
        <v>56</v>
      </c>
      <c r="N18" s="388">
        <v>3</v>
      </c>
      <c r="O18" s="388">
        <f t="shared" si="5"/>
        <v>18</v>
      </c>
      <c r="P18" s="388">
        <v>2</v>
      </c>
      <c r="Q18" s="389" t="str">
        <f t="shared" si="1"/>
        <v>4시간 40분</v>
      </c>
      <c r="R18" s="388">
        <f t="shared" si="6"/>
        <v>280</v>
      </c>
      <c r="S18" s="388">
        <f t="shared" si="2"/>
        <v>12</v>
      </c>
      <c r="T18" s="388">
        <f t="shared" si="3"/>
        <v>0</v>
      </c>
      <c r="V18" s="327" t="s">
        <v>780</v>
      </c>
      <c r="W18" s="359">
        <v>141</v>
      </c>
    </row>
    <row r="19" spans="2:23" x14ac:dyDescent="0.3">
      <c r="B19" s="323">
        <v>8</v>
      </c>
      <c r="C19" s="324">
        <v>2850</v>
      </c>
      <c r="D19" s="324">
        <v>779</v>
      </c>
      <c r="E19" s="324">
        <v>164</v>
      </c>
      <c r="F19" s="363" t="s">
        <v>839</v>
      </c>
      <c r="G19" s="324">
        <f>ROUNDUP((D19-I18)/E19,0)</f>
        <v>5</v>
      </c>
      <c r="H19" s="324">
        <f t="shared" si="4"/>
        <v>820</v>
      </c>
      <c r="I19" s="324">
        <f>SUM($H$12:H18)+E19*G19-C19</f>
        <v>116</v>
      </c>
      <c r="J19" s="324">
        <f>SUM(G$12:G19)</f>
        <v>19</v>
      </c>
      <c r="K19" s="325">
        <f t="shared" si="0"/>
        <v>0.15833333333333333</v>
      </c>
      <c r="L19" s="312"/>
      <c r="M19" s="388">
        <v>57</v>
      </c>
      <c r="N19" s="388">
        <v>3</v>
      </c>
      <c r="O19" s="388">
        <f t="shared" si="5"/>
        <v>19</v>
      </c>
      <c r="P19" s="388">
        <v>2</v>
      </c>
      <c r="Q19" s="389" t="str">
        <f t="shared" si="1"/>
        <v>4시간 45분</v>
      </c>
      <c r="R19" s="388">
        <f t="shared" si="6"/>
        <v>285</v>
      </c>
      <c r="S19" s="388">
        <f t="shared" si="2"/>
        <v>15</v>
      </c>
      <c r="T19" s="388">
        <f t="shared" si="3"/>
        <v>0</v>
      </c>
      <c r="V19" s="327" t="s">
        <v>781</v>
      </c>
      <c r="W19" s="359">
        <v>142</v>
      </c>
    </row>
    <row r="20" spans="2:23" x14ac:dyDescent="0.3">
      <c r="B20" s="328">
        <v>9</v>
      </c>
      <c r="C20" s="329">
        <v>3829</v>
      </c>
      <c r="D20" s="329">
        <v>979</v>
      </c>
      <c r="E20" s="329">
        <v>229</v>
      </c>
      <c r="F20" s="374" t="s">
        <v>820</v>
      </c>
      <c r="G20" s="329">
        <f t="shared" si="7"/>
        <v>4</v>
      </c>
      <c r="H20" s="329">
        <f t="shared" si="4"/>
        <v>916</v>
      </c>
      <c r="I20" s="329">
        <f>SUM($H$12:H19)+E20*G20-C20</f>
        <v>53</v>
      </c>
      <c r="J20" s="329">
        <f>SUM(G$12:G20)</f>
        <v>23</v>
      </c>
      <c r="K20" s="330">
        <f t="shared" si="0"/>
        <v>0.19166666666666668</v>
      </c>
      <c r="L20" s="312"/>
      <c r="M20" s="388">
        <v>58</v>
      </c>
      <c r="N20" s="388">
        <v>3</v>
      </c>
      <c r="O20" s="388">
        <f t="shared" si="5"/>
        <v>19</v>
      </c>
      <c r="P20" s="388">
        <v>2</v>
      </c>
      <c r="Q20" s="389" t="str">
        <f t="shared" si="1"/>
        <v>4시간 50분</v>
      </c>
      <c r="R20" s="388">
        <f t="shared" si="6"/>
        <v>290</v>
      </c>
      <c r="S20" s="388">
        <f t="shared" si="2"/>
        <v>12</v>
      </c>
      <c r="T20" s="388">
        <f t="shared" si="3"/>
        <v>0</v>
      </c>
      <c r="V20" s="327" t="s">
        <v>782</v>
      </c>
      <c r="W20" s="359">
        <v>143</v>
      </c>
    </row>
    <row r="21" spans="2:23" x14ac:dyDescent="0.3">
      <c r="B21" s="323">
        <v>10</v>
      </c>
      <c r="C21" s="324">
        <v>5038</v>
      </c>
      <c r="D21" s="324">
        <v>1209</v>
      </c>
      <c r="E21" s="324">
        <v>239</v>
      </c>
      <c r="F21" s="363" t="s">
        <v>821</v>
      </c>
      <c r="G21" s="324">
        <f t="shared" si="7"/>
        <v>5</v>
      </c>
      <c r="H21" s="324">
        <f t="shared" si="4"/>
        <v>1195</v>
      </c>
      <c r="I21" s="324">
        <f>SUM($H$12:H20)+E21*G21-C21</f>
        <v>39</v>
      </c>
      <c r="J21" s="324">
        <f>SUM(G$12:G21)</f>
        <v>28</v>
      </c>
      <c r="K21" s="325">
        <f t="shared" si="0"/>
        <v>0.23333333333333334</v>
      </c>
      <c r="L21" s="312"/>
      <c r="M21" s="388">
        <v>59</v>
      </c>
      <c r="N21" s="388">
        <v>3</v>
      </c>
      <c r="O21" s="388">
        <f t="shared" si="5"/>
        <v>19</v>
      </c>
      <c r="P21" s="388">
        <v>2</v>
      </c>
      <c r="Q21" s="389" t="str">
        <f t="shared" si="1"/>
        <v>4시간 55분</v>
      </c>
      <c r="R21" s="388">
        <f t="shared" si="6"/>
        <v>295</v>
      </c>
      <c r="S21" s="388">
        <f t="shared" si="2"/>
        <v>15</v>
      </c>
      <c r="T21" s="388">
        <f t="shared" si="3"/>
        <v>0</v>
      </c>
      <c r="U21" s="331"/>
      <c r="V21" s="327" t="s">
        <v>783</v>
      </c>
      <c r="W21" s="359">
        <v>144</v>
      </c>
    </row>
    <row r="22" spans="2:23" x14ac:dyDescent="0.3">
      <c r="B22" s="323">
        <v>11</v>
      </c>
      <c r="C22" s="324">
        <v>6506</v>
      </c>
      <c r="D22" s="324">
        <v>1468</v>
      </c>
      <c r="E22" s="324">
        <v>352.5</v>
      </c>
      <c r="F22" s="363" t="s">
        <v>822</v>
      </c>
      <c r="G22" s="324">
        <f t="shared" si="7"/>
        <v>5</v>
      </c>
      <c r="H22" s="324">
        <f t="shared" si="4"/>
        <v>1762.5</v>
      </c>
      <c r="I22" s="324">
        <f>SUM($H$12:H21)+E22*G22-C22</f>
        <v>333.5</v>
      </c>
      <c r="J22" s="324">
        <f>SUM(G$12:G22)</f>
        <v>33</v>
      </c>
      <c r="K22" s="325">
        <f t="shared" si="0"/>
        <v>0.27500000000000002</v>
      </c>
      <c r="L22" s="312"/>
      <c r="M22" s="390">
        <v>60</v>
      </c>
      <c r="N22" s="390">
        <v>3</v>
      </c>
      <c r="O22" s="390">
        <f t="shared" si="5"/>
        <v>20</v>
      </c>
      <c r="P22" s="390">
        <v>2</v>
      </c>
      <c r="Q22" s="391" t="str">
        <f t="shared" si="1"/>
        <v>5시간 0분</v>
      </c>
      <c r="R22" s="390">
        <f t="shared" si="6"/>
        <v>300</v>
      </c>
      <c r="S22" s="390">
        <f t="shared" si="2"/>
        <v>15</v>
      </c>
      <c r="T22" s="390">
        <f t="shared" si="3"/>
        <v>0</v>
      </c>
      <c r="U22" s="331"/>
      <c r="V22" s="332" t="s">
        <v>818</v>
      </c>
      <c r="W22" s="360">
        <v>154</v>
      </c>
    </row>
    <row r="23" spans="2:23" x14ac:dyDescent="0.3">
      <c r="B23" s="323">
        <v>12</v>
      </c>
      <c r="C23" s="324">
        <v>8262</v>
      </c>
      <c r="D23" s="324">
        <v>1756</v>
      </c>
      <c r="E23" s="324">
        <v>352.5</v>
      </c>
      <c r="F23" s="363" t="s">
        <v>822</v>
      </c>
      <c r="G23" s="324">
        <f t="shared" si="7"/>
        <v>5</v>
      </c>
      <c r="H23" s="324">
        <f t="shared" si="4"/>
        <v>1762.5</v>
      </c>
      <c r="I23" s="324">
        <f>SUM($H$12:H22)+E23*G23-C23</f>
        <v>340</v>
      </c>
      <c r="J23" s="324">
        <f>SUM(G$12:G23)</f>
        <v>38</v>
      </c>
      <c r="K23" s="325">
        <f t="shared" si="0"/>
        <v>0.31666666666666665</v>
      </c>
      <c r="L23" s="312"/>
      <c r="M23" s="390">
        <v>61</v>
      </c>
      <c r="N23" s="390">
        <v>3</v>
      </c>
      <c r="O23" s="390">
        <f t="shared" si="5"/>
        <v>20</v>
      </c>
      <c r="P23" s="390">
        <v>2</v>
      </c>
      <c r="Q23" s="391" t="str">
        <f t="shared" si="1"/>
        <v>5시간 5분</v>
      </c>
      <c r="R23" s="390">
        <f t="shared" si="6"/>
        <v>305</v>
      </c>
      <c r="S23" s="390">
        <f t="shared" si="2"/>
        <v>15</v>
      </c>
      <c r="T23" s="390">
        <f t="shared" si="3"/>
        <v>0</v>
      </c>
      <c r="U23" s="331"/>
      <c r="V23" s="332" t="s">
        <v>819</v>
      </c>
      <c r="W23" s="360">
        <v>164</v>
      </c>
    </row>
    <row r="24" spans="2:23" x14ac:dyDescent="0.3">
      <c r="B24" s="323">
        <v>13</v>
      </c>
      <c r="C24" s="324">
        <v>10337</v>
      </c>
      <c r="D24" s="324">
        <v>2075</v>
      </c>
      <c r="E24" s="324">
        <v>352.5</v>
      </c>
      <c r="F24" s="363" t="s">
        <v>822</v>
      </c>
      <c r="G24" s="324">
        <f t="shared" si="7"/>
        <v>5</v>
      </c>
      <c r="H24" s="324">
        <f t="shared" si="4"/>
        <v>1762.5</v>
      </c>
      <c r="I24" s="324">
        <f>SUM($H$12:H23)+E24*G24-C24</f>
        <v>27.5</v>
      </c>
      <c r="J24" s="324">
        <f>SUM(G$12:G24)</f>
        <v>43</v>
      </c>
      <c r="K24" s="325">
        <f t="shared" si="0"/>
        <v>0.35833333333333334</v>
      </c>
      <c r="L24" s="312"/>
      <c r="M24" s="390">
        <v>62</v>
      </c>
      <c r="N24" s="390">
        <v>3</v>
      </c>
      <c r="O24" s="390">
        <f t="shared" si="5"/>
        <v>20</v>
      </c>
      <c r="P24" s="390">
        <v>2</v>
      </c>
      <c r="Q24" s="391" t="str">
        <f t="shared" si="1"/>
        <v>5시간 10분</v>
      </c>
      <c r="R24" s="390">
        <f t="shared" si="6"/>
        <v>310</v>
      </c>
      <c r="S24" s="390">
        <f t="shared" si="2"/>
        <v>15</v>
      </c>
      <c r="T24" s="390">
        <f t="shared" si="3"/>
        <v>0</v>
      </c>
      <c r="U24" s="331"/>
      <c r="V24" s="332" t="s">
        <v>879</v>
      </c>
      <c r="W24" s="360">
        <v>240</v>
      </c>
    </row>
    <row r="25" spans="2:23" x14ac:dyDescent="0.3">
      <c r="B25" s="328">
        <v>14</v>
      </c>
      <c r="C25" s="329">
        <v>12762</v>
      </c>
      <c r="D25" s="329">
        <v>2425</v>
      </c>
      <c r="E25" s="329">
        <v>259</v>
      </c>
      <c r="F25" s="374" t="s">
        <v>823</v>
      </c>
      <c r="G25" s="329">
        <f t="shared" si="7"/>
        <v>10</v>
      </c>
      <c r="H25" s="329">
        <f t="shared" si="4"/>
        <v>2590</v>
      </c>
      <c r="I25" s="329">
        <f>SUM($H$12:H24)+E25*G25-C25</f>
        <v>192.5</v>
      </c>
      <c r="J25" s="329">
        <f>SUM(G$12:G25)</f>
        <v>53</v>
      </c>
      <c r="K25" s="330">
        <f t="shared" si="0"/>
        <v>0.44166666666666665</v>
      </c>
      <c r="L25" s="312"/>
      <c r="M25" s="390">
        <v>63</v>
      </c>
      <c r="N25" s="390">
        <v>3</v>
      </c>
      <c r="O25" s="390">
        <f t="shared" si="5"/>
        <v>21</v>
      </c>
      <c r="P25" s="390">
        <v>2</v>
      </c>
      <c r="Q25" s="391" t="str">
        <f t="shared" si="1"/>
        <v>5시간 15분</v>
      </c>
      <c r="R25" s="390">
        <f t="shared" si="6"/>
        <v>315</v>
      </c>
      <c r="S25" s="390">
        <f t="shared" si="2"/>
        <v>30</v>
      </c>
      <c r="T25" s="390">
        <f t="shared" si="3"/>
        <v>0</v>
      </c>
      <c r="U25" s="331"/>
      <c r="V25" s="327" t="s">
        <v>820</v>
      </c>
      <c r="W25" s="359">
        <v>229</v>
      </c>
    </row>
    <row r="26" spans="2:23" x14ac:dyDescent="0.3">
      <c r="B26" s="323">
        <v>15</v>
      </c>
      <c r="C26" s="324">
        <v>15569</v>
      </c>
      <c r="D26" s="324">
        <v>2807</v>
      </c>
      <c r="E26" s="324">
        <v>274</v>
      </c>
      <c r="F26" s="363" t="s">
        <v>824</v>
      </c>
      <c r="G26" s="324">
        <f t="shared" si="7"/>
        <v>10</v>
      </c>
      <c r="H26" s="324">
        <f t="shared" si="4"/>
        <v>2740</v>
      </c>
      <c r="I26" s="324">
        <f>SUM($H$12:H25)+E26*G26-C26</f>
        <v>125.5</v>
      </c>
      <c r="J26" s="324">
        <f>SUM(G$12:G26)</f>
        <v>63</v>
      </c>
      <c r="K26" s="325">
        <f t="shared" si="0"/>
        <v>0.52500000000000002</v>
      </c>
      <c r="L26" s="312"/>
      <c r="M26" s="390">
        <v>64</v>
      </c>
      <c r="N26" s="390">
        <v>3</v>
      </c>
      <c r="O26" s="390">
        <f t="shared" si="5"/>
        <v>21</v>
      </c>
      <c r="P26" s="390">
        <v>2</v>
      </c>
      <c r="Q26" s="391" t="str">
        <f t="shared" si="1"/>
        <v>5시간 20분</v>
      </c>
      <c r="R26" s="390">
        <f t="shared" si="6"/>
        <v>320</v>
      </c>
      <c r="S26" s="390">
        <f t="shared" si="2"/>
        <v>30</v>
      </c>
      <c r="T26" s="390">
        <f t="shared" si="3"/>
        <v>0</v>
      </c>
      <c r="U26" s="331"/>
      <c r="V26" s="327" t="s">
        <v>821</v>
      </c>
      <c r="W26" s="359">
        <v>239</v>
      </c>
    </row>
    <row r="27" spans="2:23" x14ac:dyDescent="0.3">
      <c r="B27" s="323">
        <v>16</v>
      </c>
      <c r="C27" s="324">
        <v>18789</v>
      </c>
      <c r="D27" s="324">
        <v>3220</v>
      </c>
      <c r="E27" s="324">
        <v>402</v>
      </c>
      <c r="F27" s="363" t="s">
        <v>825</v>
      </c>
      <c r="G27" s="324">
        <f t="shared" si="7"/>
        <v>8</v>
      </c>
      <c r="H27" s="324">
        <f t="shared" si="4"/>
        <v>3216</v>
      </c>
      <c r="I27" s="324">
        <f>SUM($H$12:H26)+E27*G27-C27</f>
        <v>121.5</v>
      </c>
      <c r="J27" s="324">
        <f>SUM(G$12:G27)</f>
        <v>71</v>
      </c>
      <c r="K27" s="325">
        <f t="shared" si="0"/>
        <v>0.59166666666666667</v>
      </c>
      <c r="L27" s="312"/>
      <c r="M27" s="390">
        <v>65</v>
      </c>
      <c r="N27" s="390">
        <v>3</v>
      </c>
      <c r="O27" s="390">
        <f t="shared" si="5"/>
        <v>21</v>
      </c>
      <c r="P27" s="390">
        <v>2</v>
      </c>
      <c r="Q27" s="391" t="str">
        <f t="shared" si="1"/>
        <v>5시간 25분</v>
      </c>
      <c r="R27" s="390">
        <f t="shared" si="6"/>
        <v>325</v>
      </c>
      <c r="S27" s="390">
        <f t="shared" si="2"/>
        <v>24</v>
      </c>
      <c r="T27" s="390">
        <f t="shared" si="3"/>
        <v>0</v>
      </c>
      <c r="U27" s="331"/>
      <c r="V27" s="327" t="s">
        <v>822</v>
      </c>
      <c r="W27" s="359">
        <v>352.5</v>
      </c>
    </row>
    <row r="28" spans="2:23" x14ac:dyDescent="0.3">
      <c r="B28" s="323">
        <v>17</v>
      </c>
      <c r="C28" s="324">
        <v>22454</v>
      </c>
      <c r="D28" s="324">
        <v>3665</v>
      </c>
      <c r="E28" s="324">
        <v>402</v>
      </c>
      <c r="F28" s="363" t="s">
        <v>825</v>
      </c>
      <c r="G28" s="324">
        <f t="shared" si="7"/>
        <v>9</v>
      </c>
      <c r="H28" s="324">
        <f t="shared" si="4"/>
        <v>3618</v>
      </c>
      <c r="I28" s="324">
        <f>SUM($H$12:H27)+E28*G28-C28</f>
        <v>74.5</v>
      </c>
      <c r="J28" s="324">
        <f>SUM(G$12:G28)</f>
        <v>80</v>
      </c>
      <c r="K28" s="325">
        <f t="shared" si="0"/>
        <v>0.66666666666666663</v>
      </c>
      <c r="L28" s="312"/>
      <c r="M28" s="390">
        <v>66</v>
      </c>
      <c r="N28" s="390">
        <v>3</v>
      </c>
      <c r="O28" s="390">
        <f t="shared" si="5"/>
        <v>22</v>
      </c>
      <c r="P28" s="390">
        <v>2</v>
      </c>
      <c r="Q28" s="391" t="str">
        <f t="shared" si="1"/>
        <v>5시간 30분</v>
      </c>
      <c r="R28" s="390">
        <f t="shared" si="6"/>
        <v>330</v>
      </c>
      <c r="S28" s="390">
        <f t="shared" si="2"/>
        <v>27</v>
      </c>
      <c r="T28" s="390">
        <f t="shared" si="3"/>
        <v>0</v>
      </c>
      <c r="U28" s="331"/>
      <c r="V28" s="332" t="s">
        <v>823</v>
      </c>
      <c r="W28" s="360">
        <v>259</v>
      </c>
    </row>
    <row r="29" spans="2:23" x14ac:dyDescent="0.3">
      <c r="B29" s="323">
        <v>18</v>
      </c>
      <c r="C29" s="324">
        <v>26596</v>
      </c>
      <c r="D29" s="324">
        <v>4142</v>
      </c>
      <c r="E29" s="324">
        <v>402</v>
      </c>
      <c r="F29" s="363" t="s">
        <v>825</v>
      </c>
      <c r="G29" s="324">
        <f t="shared" si="7"/>
        <v>11</v>
      </c>
      <c r="H29" s="324">
        <f t="shared" si="4"/>
        <v>4422</v>
      </c>
      <c r="I29" s="324">
        <f>SUM($H$12:H28)+E29*G29-C29</f>
        <v>354.5</v>
      </c>
      <c r="J29" s="324">
        <f>SUM(G$12:G29)</f>
        <v>91</v>
      </c>
      <c r="K29" s="325">
        <f t="shared" si="0"/>
        <v>0.7583333333333333</v>
      </c>
      <c r="L29" s="312"/>
      <c r="M29" s="390">
        <v>67</v>
      </c>
      <c r="N29" s="390">
        <v>3</v>
      </c>
      <c r="O29" s="390">
        <f t="shared" si="5"/>
        <v>22</v>
      </c>
      <c r="P29" s="390">
        <v>2</v>
      </c>
      <c r="Q29" s="391" t="str">
        <f t="shared" si="1"/>
        <v>5시간 35분</v>
      </c>
      <c r="R29" s="390">
        <f t="shared" si="6"/>
        <v>335</v>
      </c>
      <c r="S29" s="390">
        <f t="shared" si="2"/>
        <v>33</v>
      </c>
      <c r="T29" s="390">
        <f t="shared" si="3"/>
        <v>0</v>
      </c>
      <c r="U29" s="331"/>
      <c r="V29" s="332" t="s">
        <v>824</v>
      </c>
      <c r="W29" s="361">
        <v>274</v>
      </c>
    </row>
    <row r="30" spans="2:23" x14ac:dyDescent="0.3">
      <c r="B30" s="328">
        <v>19</v>
      </c>
      <c r="C30" s="329">
        <v>31249</v>
      </c>
      <c r="D30" s="329">
        <v>4653</v>
      </c>
      <c r="E30" s="329">
        <v>364</v>
      </c>
      <c r="F30" s="374" t="s">
        <v>826</v>
      </c>
      <c r="G30" s="329">
        <v>12</v>
      </c>
      <c r="H30" s="329">
        <f t="shared" si="4"/>
        <v>4368</v>
      </c>
      <c r="I30" s="329">
        <f>SUM($H$12:H29)+E30*G30-C30</f>
        <v>69.5</v>
      </c>
      <c r="J30" s="329">
        <f>SUM(G$12:G30)</f>
        <v>103</v>
      </c>
      <c r="K30" s="330">
        <f t="shared" si="0"/>
        <v>0.85833333333333328</v>
      </c>
      <c r="L30" s="312"/>
      <c r="M30" s="390">
        <v>68</v>
      </c>
      <c r="N30" s="390">
        <v>3</v>
      </c>
      <c r="O30" s="390">
        <f t="shared" si="5"/>
        <v>22</v>
      </c>
      <c r="P30" s="390">
        <v>2</v>
      </c>
      <c r="Q30" s="391" t="str">
        <f t="shared" si="1"/>
        <v>5시간 40분</v>
      </c>
      <c r="R30" s="390">
        <f t="shared" si="6"/>
        <v>340</v>
      </c>
      <c r="S30" s="390">
        <f t="shared" si="2"/>
        <v>36</v>
      </c>
      <c r="T30" s="390">
        <f t="shared" si="3"/>
        <v>0</v>
      </c>
      <c r="U30" s="331"/>
      <c r="V30" s="332" t="s">
        <v>825</v>
      </c>
      <c r="W30" s="361">
        <v>402</v>
      </c>
    </row>
    <row r="31" spans="2:23" x14ac:dyDescent="0.3">
      <c r="B31" s="323">
        <v>20</v>
      </c>
      <c r="C31" s="324">
        <v>37010</v>
      </c>
      <c r="D31" s="324">
        <v>5761</v>
      </c>
      <c r="E31" s="324">
        <v>384</v>
      </c>
      <c r="F31" s="363" t="s">
        <v>827</v>
      </c>
      <c r="G31" s="324">
        <f t="shared" si="7"/>
        <v>15</v>
      </c>
      <c r="H31" s="324">
        <f t="shared" si="4"/>
        <v>5760</v>
      </c>
      <c r="I31" s="324">
        <f>SUM($H$12:H30)+E31*G31-C31</f>
        <v>68.5</v>
      </c>
      <c r="J31" s="324">
        <f>SUM(G$12:G31)</f>
        <v>118</v>
      </c>
      <c r="K31" s="325">
        <f t="shared" si="0"/>
        <v>0.98333333333333328</v>
      </c>
      <c r="L31" s="312"/>
      <c r="M31" s="390">
        <v>69</v>
      </c>
      <c r="N31" s="390">
        <v>3</v>
      </c>
      <c r="O31" s="390">
        <f t="shared" si="5"/>
        <v>23</v>
      </c>
      <c r="P31" s="390">
        <v>2</v>
      </c>
      <c r="Q31" s="391" t="str">
        <f t="shared" si="1"/>
        <v>5시간 45분</v>
      </c>
      <c r="R31" s="390">
        <f t="shared" si="6"/>
        <v>345</v>
      </c>
      <c r="S31" s="390">
        <f t="shared" si="2"/>
        <v>45</v>
      </c>
      <c r="T31" s="390">
        <f t="shared" si="3"/>
        <v>0</v>
      </c>
      <c r="U31" s="331"/>
      <c r="V31" s="327" t="s">
        <v>826</v>
      </c>
      <c r="W31" s="362">
        <v>364</v>
      </c>
    </row>
    <row r="32" spans="2:23" x14ac:dyDescent="0.3">
      <c r="B32" s="323">
        <v>21</v>
      </c>
      <c r="C32" s="324">
        <v>43423</v>
      </c>
      <c r="D32" s="324">
        <v>6413</v>
      </c>
      <c r="E32" s="324">
        <v>564</v>
      </c>
      <c r="F32" s="363" t="s">
        <v>828</v>
      </c>
      <c r="G32" s="324">
        <f t="shared" si="7"/>
        <v>12</v>
      </c>
      <c r="H32" s="324">
        <f t="shared" si="4"/>
        <v>6768</v>
      </c>
      <c r="I32" s="324">
        <f>SUM($H$12:H31)+E32*G32-C32</f>
        <v>423.5</v>
      </c>
      <c r="J32" s="324">
        <f>SUM(G$12:G32)</f>
        <v>130</v>
      </c>
      <c r="K32" s="325">
        <f t="shared" si="0"/>
        <v>1.0833333333333333</v>
      </c>
      <c r="L32" s="312"/>
      <c r="M32" s="388">
        <v>70</v>
      </c>
      <c r="N32" s="388">
        <v>4</v>
      </c>
      <c r="O32" s="388">
        <f t="shared" si="5"/>
        <v>17</v>
      </c>
      <c r="P32" s="388">
        <v>3</v>
      </c>
      <c r="Q32" s="389" t="str">
        <f t="shared" si="1"/>
        <v>3시간 53분</v>
      </c>
      <c r="R32" s="388">
        <f t="shared" si="6"/>
        <v>233.33333333333331</v>
      </c>
      <c r="S32" s="388">
        <f t="shared" si="2"/>
        <v>48</v>
      </c>
      <c r="T32" s="388">
        <f t="shared" si="3"/>
        <v>0</v>
      </c>
      <c r="U32" s="331"/>
      <c r="V32" s="327" t="s">
        <v>827</v>
      </c>
      <c r="W32" s="362">
        <v>384</v>
      </c>
    </row>
    <row r="33" spans="2:26" x14ac:dyDescent="0.3">
      <c r="B33" s="323">
        <v>22</v>
      </c>
      <c r="C33" s="324">
        <v>50528</v>
      </c>
      <c r="D33" s="324">
        <v>7105</v>
      </c>
      <c r="E33" s="324">
        <v>564</v>
      </c>
      <c r="F33" s="363" t="s">
        <v>828</v>
      </c>
      <c r="G33" s="324">
        <f t="shared" si="7"/>
        <v>12</v>
      </c>
      <c r="H33" s="324">
        <f t="shared" si="4"/>
        <v>6768</v>
      </c>
      <c r="I33" s="324">
        <f>SUM($H$12:H32)+E33*G33-C33</f>
        <v>86.5</v>
      </c>
      <c r="J33" s="324">
        <f>SUM(G$12:G33)</f>
        <v>142</v>
      </c>
      <c r="K33" s="325">
        <f t="shared" si="0"/>
        <v>1.1833333333333333</v>
      </c>
      <c r="L33" s="312"/>
      <c r="M33" s="388">
        <v>71</v>
      </c>
      <c r="N33" s="388">
        <v>4</v>
      </c>
      <c r="O33" s="388">
        <f t="shared" si="5"/>
        <v>17</v>
      </c>
      <c r="P33" s="388">
        <v>3</v>
      </c>
      <c r="Q33" s="389" t="str">
        <f t="shared" si="1"/>
        <v>3시간 56분</v>
      </c>
      <c r="R33" s="388">
        <f t="shared" si="6"/>
        <v>236.66666666666669</v>
      </c>
      <c r="S33" s="388">
        <f t="shared" si="2"/>
        <v>48</v>
      </c>
      <c r="T33" s="388">
        <f t="shared" si="3"/>
        <v>0</v>
      </c>
      <c r="U33" s="331"/>
      <c r="V33" s="327" t="s">
        <v>828</v>
      </c>
      <c r="W33" s="362">
        <v>564</v>
      </c>
    </row>
    <row r="34" spans="2:26" x14ac:dyDescent="0.3">
      <c r="B34" s="323">
        <v>23</v>
      </c>
      <c r="C34" s="324">
        <v>58364</v>
      </c>
      <c r="D34" s="324">
        <v>7836</v>
      </c>
      <c r="E34" s="324">
        <v>564</v>
      </c>
      <c r="F34" s="363" t="s">
        <v>828</v>
      </c>
      <c r="G34" s="324">
        <f t="shared" si="7"/>
        <v>14</v>
      </c>
      <c r="H34" s="324">
        <f t="shared" si="4"/>
        <v>7896</v>
      </c>
      <c r="I34" s="324">
        <f>SUM($H$12:H33)+E34*G34-C34</f>
        <v>146.5</v>
      </c>
      <c r="J34" s="324">
        <f>SUM(G$12:G34)</f>
        <v>156</v>
      </c>
      <c r="K34" s="325">
        <f t="shared" si="0"/>
        <v>1.3</v>
      </c>
      <c r="L34" s="312"/>
      <c r="M34" s="388">
        <v>72</v>
      </c>
      <c r="N34" s="388">
        <v>4</v>
      </c>
      <c r="O34" s="388">
        <f t="shared" si="5"/>
        <v>18</v>
      </c>
      <c r="P34" s="388">
        <v>3</v>
      </c>
      <c r="Q34" s="389" t="str">
        <f t="shared" si="1"/>
        <v>4시간 0분</v>
      </c>
      <c r="R34" s="388">
        <f t="shared" si="6"/>
        <v>240</v>
      </c>
      <c r="S34" s="388">
        <f t="shared" si="2"/>
        <v>56</v>
      </c>
      <c r="T34" s="388">
        <f t="shared" si="3"/>
        <v>0</v>
      </c>
      <c r="U34" s="331"/>
      <c r="V34" s="332" t="s">
        <v>829</v>
      </c>
      <c r="W34" s="361">
        <v>416</v>
      </c>
    </row>
    <row r="35" spans="2:26" x14ac:dyDescent="0.3">
      <c r="B35" s="323">
        <v>24</v>
      </c>
      <c r="C35" s="324">
        <v>66972</v>
      </c>
      <c r="D35" s="324">
        <v>8608</v>
      </c>
      <c r="E35" s="324">
        <v>564</v>
      </c>
      <c r="F35" s="363" t="s">
        <v>828</v>
      </c>
      <c r="G35" s="324">
        <f t="shared" si="7"/>
        <v>16</v>
      </c>
      <c r="H35" s="324">
        <f t="shared" si="4"/>
        <v>9024</v>
      </c>
      <c r="I35" s="324">
        <f>SUM($H$12:H34)+E35*G35-C35</f>
        <v>562.5</v>
      </c>
      <c r="J35" s="324">
        <f>SUM(G$12:G35)</f>
        <v>172</v>
      </c>
      <c r="K35" s="325">
        <f t="shared" si="0"/>
        <v>1.4333333333333333</v>
      </c>
      <c r="L35" s="312"/>
      <c r="M35" s="388">
        <v>73</v>
      </c>
      <c r="N35" s="388">
        <v>4</v>
      </c>
      <c r="O35" s="388">
        <f t="shared" si="5"/>
        <v>18</v>
      </c>
      <c r="P35" s="388">
        <v>3</v>
      </c>
      <c r="Q35" s="389" t="str">
        <f t="shared" si="1"/>
        <v>4시간 3분</v>
      </c>
      <c r="R35" s="388">
        <f t="shared" si="6"/>
        <v>243.33333333333331</v>
      </c>
      <c r="S35" s="388">
        <f t="shared" si="2"/>
        <v>64</v>
      </c>
      <c r="T35" s="388">
        <f t="shared" si="3"/>
        <v>0</v>
      </c>
      <c r="U35" s="331"/>
      <c r="V35" s="332" t="s">
        <v>830</v>
      </c>
      <c r="W35" s="361">
        <v>436</v>
      </c>
    </row>
    <row r="36" spans="2:26" x14ac:dyDescent="0.3">
      <c r="B36" s="328">
        <v>25</v>
      </c>
      <c r="C36" s="329">
        <v>76393</v>
      </c>
      <c r="D36" s="329">
        <v>9421</v>
      </c>
      <c r="E36" s="329">
        <v>416</v>
      </c>
      <c r="F36" s="374" t="s">
        <v>829</v>
      </c>
      <c r="G36" s="329">
        <f>ROUNDUP((D36-I35)/E36,0)</f>
        <v>22</v>
      </c>
      <c r="H36" s="329">
        <f t="shared" si="4"/>
        <v>9152</v>
      </c>
      <c r="I36" s="329">
        <f>SUM($H$12:H35)+E36*G36-C36</f>
        <v>293.5</v>
      </c>
      <c r="J36" s="329">
        <f>SUM(G$12:G36)</f>
        <v>194</v>
      </c>
      <c r="K36" s="330">
        <f t="shared" si="0"/>
        <v>1.6166666666666667</v>
      </c>
      <c r="L36" s="312"/>
      <c r="M36" s="388">
        <v>74</v>
      </c>
      <c r="N36" s="388">
        <v>4</v>
      </c>
      <c r="O36" s="388">
        <f t="shared" si="5"/>
        <v>18</v>
      </c>
      <c r="P36" s="388">
        <v>3</v>
      </c>
      <c r="Q36" s="389" t="str">
        <f t="shared" si="1"/>
        <v>4시간 6분</v>
      </c>
      <c r="R36" s="388">
        <f t="shared" si="6"/>
        <v>246.66666666666669</v>
      </c>
      <c r="S36" s="388">
        <f t="shared" si="2"/>
        <v>88</v>
      </c>
      <c r="T36" s="388">
        <f t="shared" si="3"/>
        <v>16</v>
      </c>
      <c r="U36" s="331"/>
      <c r="V36" s="332" t="s">
        <v>831</v>
      </c>
      <c r="W36" s="361">
        <v>642</v>
      </c>
    </row>
    <row r="37" spans="2:26" x14ac:dyDescent="0.3">
      <c r="B37" s="323">
        <v>26</v>
      </c>
      <c r="C37" s="324">
        <v>86668</v>
      </c>
      <c r="D37" s="324">
        <v>10275</v>
      </c>
      <c r="E37" s="324">
        <v>436</v>
      </c>
      <c r="F37" s="363" t="s">
        <v>830</v>
      </c>
      <c r="G37" s="324">
        <f t="shared" si="7"/>
        <v>23</v>
      </c>
      <c r="H37" s="324">
        <f t="shared" si="4"/>
        <v>10028</v>
      </c>
      <c r="I37" s="324">
        <f>SUM($H$12:H36)+E37*G37-C37</f>
        <v>46.5</v>
      </c>
      <c r="J37" s="324">
        <f>SUM(G$12:G37)</f>
        <v>217</v>
      </c>
      <c r="K37" s="325">
        <f t="shared" si="0"/>
        <v>1.8083333333333333</v>
      </c>
      <c r="L37" s="312"/>
      <c r="M37" s="388">
        <v>75</v>
      </c>
      <c r="N37" s="388">
        <v>4</v>
      </c>
      <c r="O37" s="388">
        <f t="shared" si="5"/>
        <v>18</v>
      </c>
      <c r="P37" s="388">
        <v>3</v>
      </c>
      <c r="Q37" s="389" t="str">
        <f t="shared" si="1"/>
        <v>4시간 10분</v>
      </c>
      <c r="R37" s="388">
        <f t="shared" si="6"/>
        <v>250</v>
      </c>
      <c r="S37" s="388">
        <f t="shared" si="2"/>
        <v>92</v>
      </c>
      <c r="T37" s="388">
        <f t="shared" si="3"/>
        <v>20</v>
      </c>
      <c r="U37" s="331"/>
      <c r="V37" s="327" t="s">
        <v>832</v>
      </c>
      <c r="W37" s="362">
        <v>577</v>
      </c>
    </row>
    <row r="38" spans="2:26" x14ac:dyDescent="0.3">
      <c r="B38" s="323">
        <v>27</v>
      </c>
      <c r="C38" s="324">
        <v>97839</v>
      </c>
      <c r="D38" s="324">
        <v>11171</v>
      </c>
      <c r="E38" s="324">
        <v>642</v>
      </c>
      <c r="F38" s="363" t="s">
        <v>831</v>
      </c>
      <c r="G38" s="324">
        <f t="shared" si="7"/>
        <v>18</v>
      </c>
      <c r="H38" s="324">
        <f t="shared" si="4"/>
        <v>11556</v>
      </c>
      <c r="I38" s="324">
        <f>SUM($H$12:H37)+E38*G38-C38</f>
        <v>431.5</v>
      </c>
      <c r="J38" s="324">
        <f>SUM(G$12:G38)</f>
        <v>235</v>
      </c>
      <c r="K38" s="325">
        <f t="shared" si="0"/>
        <v>1.9583333333333333</v>
      </c>
      <c r="L38" s="312"/>
      <c r="M38" s="388">
        <v>76</v>
      </c>
      <c r="N38" s="388">
        <v>4</v>
      </c>
      <c r="O38" s="388">
        <f t="shared" si="5"/>
        <v>19</v>
      </c>
      <c r="P38" s="388">
        <v>3</v>
      </c>
      <c r="Q38" s="389" t="str">
        <f t="shared" si="1"/>
        <v>4시간 13분</v>
      </c>
      <c r="R38" s="388">
        <f t="shared" si="6"/>
        <v>253.33333333333331</v>
      </c>
      <c r="S38" s="388">
        <f t="shared" si="2"/>
        <v>72</v>
      </c>
      <c r="T38" s="388">
        <f t="shared" si="3"/>
        <v>0</v>
      </c>
      <c r="U38" s="331"/>
      <c r="V38" s="327" t="s">
        <v>833</v>
      </c>
      <c r="W38" s="362">
        <v>607</v>
      </c>
    </row>
    <row r="39" spans="2:26" ht="16.5" customHeight="1" x14ac:dyDescent="0.3">
      <c r="B39" s="323">
        <v>28</v>
      </c>
      <c r="C39" s="324">
        <v>109947</v>
      </c>
      <c r="D39" s="324">
        <v>12108</v>
      </c>
      <c r="E39" s="324">
        <v>642</v>
      </c>
      <c r="F39" s="363" t="s">
        <v>831</v>
      </c>
      <c r="G39" s="324">
        <f t="shared" si="7"/>
        <v>19</v>
      </c>
      <c r="H39" s="324">
        <f t="shared" si="4"/>
        <v>12198</v>
      </c>
      <c r="I39" s="324">
        <f>SUM($H$12:H38)+E39*G39-C39</f>
        <v>521.5</v>
      </c>
      <c r="J39" s="324">
        <f>SUM(G$12:G39)</f>
        <v>254</v>
      </c>
      <c r="K39" s="325">
        <f t="shared" si="0"/>
        <v>2.1166666666666667</v>
      </c>
      <c r="L39" s="312"/>
      <c r="M39" s="388">
        <v>77</v>
      </c>
      <c r="N39" s="388">
        <v>4</v>
      </c>
      <c r="O39" s="388">
        <f t="shared" si="5"/>
        <v>19</v>
      </c>
      <c r="P39" s="388">
        <v>3</v>
      </c>
      <c r="Q39" s="389" t="str">
        <f t="shared" si="1"/>
        <v>4시간 16분</v>
      </c>
      <c r="R39" s="388">
        <f t="shared" si="6"/>
        <v>256.66666666666669</v>
      </c>
      <c r="S39" s="388">
        <f t="shared" si="2"/>
        <v>76</v>
      </c>
      <c r="T39" s="388">
        <f t="shared" si="3"/>
        <v>0</v>
      </c>
      <c r="U39" s="331"/>
      <c r="V39" s="327" t="s">
        <v>834</v>
      </c>
      <c r="W39" s="362">
        <v>892.5</v>
      </c>
    </row>
    <row r="40" spans="2:26" x14ac:dyDescent="0.3">
      <c r="B40" s="323">
        <v>29</v>
      </c>
      <c r="C40" s="324">
        <v>123035</v>
      </c>
      <c r="D40" s="324">
        <v>13088</v>
      </c>
      <c r="E40" s="324">
        <v>642</v>
      </c>
      <c r="F40" s="363" t="s">
        <v>831</v>
      </c>
      <c r="G40" s="324">
        <f t="shared" si="7"/>
        <v>20</v>
      </c>
      <c r="H40" s="324">
        <f t="shared" si="4"/>
        <v>12840</v>
      </c>
      <c r="I40" s="324">
        <f>SUM($H$12:H39)+E40*G40-C40</f>
        <v>273.5</v>
      </c>
      <c r="J40" s="324">
        <f>SUM(G$12:G40)</f>
        <v>274</v>
      </c>
      <c r="K40" s="325">
        <f t="shared" si="0"/>
        <v>2.2833333333333332</v>
      </c>
      <c r="L40" s="312"/>
      <c r="M40" s="388">
        <v>78</v>
      </c>
      <c r="N40" s="388">
        <v>4</v>
      </c>
      <c r="O40" s="388">
        <f t="shared" si="5"/>
        <v>19</v>
      </c>
      <c r="P40" s="388">
        <v>3</v>
      </c>
      <c r="Q40" s="389" t="str">
        <f t="shared" si="1"/>
        <v>4시간 20분</v>
      </c>
      <c r="R40" s="388">
        <f t="shared" si="6"/>
        <v>260</v>
      </c>
      <c r="S40" s="388">
        <f t="shared" si="2"/>
        <v>80</v>
      </c>
      <c r="T40" s="388">
        <f t="shared" si="3"/>
        <v>4</v>
      </c>
      <c r="U40" s="331"/>
      <c r="V40" s="332" t="s">
        <v>835</v>
      </c>
      <c r="W40" s="360">
        <v>657.2</v>
      </c>
    </row>
    <row r="41" spans="2:26" x14ac:dyDescent="0.3">
      <c r="B41" s="323">
        <v>30</v>
      </c>
      <c r="C41" s="324">
        <v>141155</v>
      </c>
      <c r="D41" s="324">
        <v>18120</v>
      </c>
      <c r="E41" s="324">
        <v>642</v>
      </c>
      <c r="F41" s="363" t="s">
        <v>831</v>
      </c>
      <c r="G41" s="324">
        <f t="shared" si="7"/>
        <v>28</v>
      </c>
      <c r="H41" s="324">
        <f t="shared" si="4"/>
        <v>17976</v>
      </c>
      <c r="I41" s="324">
        <f>SUM($H$12:H40)+E41*G41-C41</f>
        <v>129.5</v>
      </c>
      <c r="J41" s="324">
        <f>SUM(G$12:G41)</f>
        <v>302</v>
      </c>
      <c r="K41" s="325">
        <f t="shared" si="0"/>
        <v>2.5166666666666666</v>
      </c>
      <c r="L41" s="312"/>
      <c r="M41" s="388">
        <v>79</v>
      </c>
      <c r="N41" s="388">
        <v>4</v>
      </c>
      <c r="O41" s="388">
        <f t="shared" si="5"/>
        <v>19</v>
      </c>
      <c r="P41" s="388">
        <v>3</v>
      </c>
      <c r="Q41" s="389" t="str">
        <f t="shared" si="1"/>
        <v>4시간 23분</v>
      </c>
      <c r="R41" s="388">
        <f t="shared" si="6"/>
        <v>263.33333333333331</v>
      </c>
      <c r="S41" s="388">
        <f t="shared" si="2"/>
        <v>112</v>
      </c>
      <c r="T41" s="388">
        <f t="shared" si="3"/>
        <v>36</v>
      </c>
      <c r="U41" s="331"/>
      <c r="V41" s="332" t="s">
        <v>836</v>
      </c>
      <c r="W41" s="360">
        <v>692</v>
      </c>
    </row>
    <row r="42" spans="2:26" x14ac:dyDescent="0.3">
      <c r="B42" s="323">
        <v>31</v>
      </c>
      <c r="C42" s="324">
        <v>160655</v>
      </c>
      <c r="D42" s="324">
        <v>19500</v>
      </c>
      <c r="E42" s="324">
        <v>642</v>
      </c>
      <c r="F42" s="363" t="s">
        <v>831</v>
      </c>
      <c r="G42" s="324">
        <f t="shared" si="7"/>
        <v>31</v>
      </c>
      <c r="H42" s="324">
        <f t="shared" si="4"/>
        <v>19902</v>
      </c>
      <c r="I42" s="324">
        <f>SUM($H$12:H41)+E42*G42-C42</f>
        <v>531.5</v>
      </c>
      <c r="J42" s="324">
        <f>SUM(G$12:G42)</f>
        <v>333</v>
      </c>
      <c r="K42" s="325">
        <f t="shared" si="0"/>
        <v>2.7749999999999999</v>
      </c>
      <c r="L42" s="312"/>
      <c r="M42" s="390">
        <v>80</v>
      </c>
      <c r="N42" s="390">
        <v>4</v>
      </c>
      <c r="O42" s="390">
        <f t="shared" si="5"/>
        <v>20</v>
      </c>
      <c r="P42" s="390">
        <v>3</v>
      </c>
      <c r="Q42" s="391" t="str">
        <f t="shared" si="1"/>
        <v>4시간 26분</v>
      </c>
      <c r="R42" s="390">
        <f t="shared" si="6"/>
        <v>266.66666666666669</v>
      </c>
      <c r="S42" s="390">
        <f t="shared" si="2"/>
        <v>124</v>
      </c>
      <c r="T42" s="390">
        <f t="shared" si="3"/>
        <v>44</v>
      </c>
      <c r="U42" s="331"/>
      <c r="V42" s="332" t="s">
        <v>837</v>
      </c>
      <c r="W42" s="360">
        <v>1017</v>
      </c>
    </row>
    <row r="43" spans="2:26" x14ac:dyDescent="0.3">
      <c r="B43" s="328">
        <v>32</v>
      </c>
      <c r="C43" s="329">
        <v>181592</v>
      </c>
      <c r="D43" s="329">
        <v>20937</v>
      </c>
      <c r="E43" s="329">
        <v>577</v>
      </c>
      <c r="F43" s="374" t="s">
        <v>832</v>
      </c>
      <c r="G43" s="329">
        <f t="shared" si="7"/>
        <v>36</v>
      </c>
      <c r="H43" s="329">
        <f t="shared" si="4"/>
        <v>20772</v>
      </c>
      <c r="I43" s="329">
        <f>SUM($H$12:H42)+E43*G43-C43</f>
        <v>366.5</v>
      </c>
      <c r="J43" s="329">
        <f>SUM(G$12:G43)</f>
        <v>369</v>
      </c>
      <c r="K43" s="330">
        <f t="shared" si="0"/>
        <v>3.0750000000000002</v>
      </c>
      <c r="L43" s="312"/>
      <c r="M43" s="390">
        <v>81</v>
      </c>
      <c r="N43" s="390">
        <v>5</v>
      </c>
      <c r="O43" s="390">
        <f t="shared" si="5"/>
        <v>16</v>
      </c>
      <c r="P43" s="390">
        <v>3</v>
      </c>
      <c r="Q43" s="391" t="str">
        <f t="shared" si="1"/>
        <v>4시간 30분</v>
      </c>
      <c r="R43" s="390">
        <f t="shared" si="6"/>
        <v>270</v>
      </c>
      <c r="S43" s="390">
        <f t="shared" si="2"/>
        <v>180</v>
      </c>
      <c r="T43" s="390">
        <f t="shared" si="3"/>
        <v>100</v>
      </c>
      <c r="U43" s="331"/>
      <c r="V43" s="357" t="s">
        <v>894</v>
      </c>
      <c r="W43"/>
    </row>
    <row r="44" spans="2:26" x14ac:dyDescent="0.3">
      <c r="B44" s="323">
        <v>33</v>
      </c>
      <c r="C44" s="324">
        <v>204022</v>
      </c>
      <c r="D44" s="324">
        <v>22430</v>
      </c>
      <c r="E44" s="324">
        <v>607</v>
      </c>
      <c r="F44" s="363" t="s">
        <v>833</v>
      </c>
      <c r="G44" s="324">
        <f t="shared" si="7"/>
        <v>37</v>
      </c>
      <c r="H44" s="324">
        <f t="shared" si="4"/>
        <v>22459</v>
      </c>
      <c r="I44" s="324">
        <f>SUM($H$12:H43)+E44*G44-C44</f>
        <v>395.5</v>
      </c>
      <c r="J44" s="324">
        <f>SUM(G$12:G44)</f>
        <v>406</v>
      </c>
      <c r="K44" s="325">
        <f t="shared" si="0"/>
        <v>3.3833333333333333</v>
      </c>
      <c r="L44" s="312"/>
      <c r="M44" s="390">
        <v>82</v>
      </c>
      <c r="N44" s="390">
        <v>5</v>
      </c>
      <c r="O44" s="390">
        <f t="shared" si="5"/>
        <v>16</v>
      </c>
      <c r="P44" s="390">
        <v>3</v>
      </c>
      <c r="Q44" s="391" t="str">
        <f t="shared" si="1"/>
        <v>4시간 33분</v>
      </c>
      <c r="R44" s="390">
        <f t="shared" si="6"/>
        <v>273.33333333333331</v>
      </c>
      <c r="S44" s="390">
        <f t="shared" ref="S44:S60" si="8">G44*N44</f>
        <v>185</v>
      </c>
      <c r="T44" s="390">
        <f t="shared" ref="T44:T60" si="9">IF(INT(G44-$O44)&lt;0.1,0,IF((INT(G44-$O44))&gt;0,ROUNDUP((G44-$O44)*$N44,0)))</f>
        <v>105</v>
      </c>
      <c r="U44" s="331"/>
      <c r="V44" s="357"/>
      <c r="W44"/>
    </row>
    <row r="45" spans="2:26" x14ac:dyDescent="0.3">
      <c r="B45" s="323">
        <v>34</v>
      </c>
      <c r="C45" s="324">
        <v>228004</v>
      </c>
      <c r="D45" s="324">
        <v>23982</v>
      </c>
      <c r="E45" s="324">
        <v>892.5</v>
      </c>
      <c r="F45" s="363" t="s">
        <v>834</v>
      </c>
      <c r="G45" s="324">
        <f t="shared" si="7"/>
        <v>27</v>
      </c>
      <c r="H45" s="324">
        <f t="shared" si="4"/>
        <v>24097.5</v>
      </c>
      <c r="I45" s="324">
        <f>SUM($H$12:H44)+E45*G45-C45</f>
        <v>511</v>
      </c>
      <c r="J45" s="324">
        <f>SUM(G$12:G45)</f>
        <v>433</v>
      </c>
      <c r="K45" s="325">
        <f t="shared" si="0"/>
        <v>3.6083333333333334</v>
      </c>
      <c r="L45" s="312"/>
      <c r="M45" s="390">
        <v>83</v>
      </c>
      <c r="N45" s="390">
        <v>5</v>
      </c>
      <c r="O45" s="390">
        <f t="shared" si="5"/>
        <v>16</v>
      </c>
      <c r="P45" s="390">
        <v>3</v>
      </c>
      <c r="Q45" s="391" t="str">
        <f t="shared" si="1"/>
        <v>4시간 36분</v>
      </c>
      <c r="R45" s="390">
        <f t="shared" si="6"/>
        <v>276.66666666666669</v>
      </c>
      <c r="S45" s="390">
        <f t="shared" si="8"/>
        <v>135</v>
      </c>
      <c r="T45" s="390">
        <f t="shared" si="9"/>
        <v>55</v>
      </c>
      <c r="U45" s="331"/>
    </row>
    <row r="46" spans="2:26" x14ac:dyDescent="0.3">
      <c r="B46" s="323">
        <v>35</v>
      </c>
      <c r="C46" s="324">
        <v>273780</v>
      </c>
      <c r="D46" s="324">
        <v>45776</v>
      </c>
      <c r="E46" s="324">
        <v>892.5</v>
      </c>
      <c r="F46" s="363" t="s">
        <v>834</v>
      </c>
      <c r="G46" s="324">
        <f t="shared" si="7"/>
        <v>51</v>
      </c>
      <c r="H46" s="324">
        <f t="shared" si="4"/>
        <v>45517.5</v>
      </c>
      <c r="I46" s="324">
        <f>SUM($H$12:H45)+E46*G46-C46</f>
        <v>252.5</v>
      </c>
      <c r="J46" s="324">
        <f>SUM(G$12:G46)</f>
        <v>484</v>
      </c>
      <c r="K46" s="325">
        <f t="shared" si="0"/>
        <v>4.0333333333333332</v>
      </c>
      <c r="L46" s="312"/>
      <c r="M46" s="390">
        <v>84</v>
      </c>
      <c r="N46" s="390">
        <v>5</v>
      </c>
      <c r="O46" s="390">
        <f t="shared" si="5"/>
        <v>16</v>
      </c>
      <c r="P46" s="390">
        <v>3</v>
      </c>
      <c r="Q46" s="391" t="str">
        <f t="shared" si="1"/>
        <v>4시간 40분</v>
      </c>
      <c r="R46" s="390">
        <f t="shared" si="6"/>
        <v>280</v>
      </c>
      <c r="S46" s="390">
        <f t="shared" si="8"/>
        <v>255</v>
      </c>
      <c r="T46" s="390">
        <f t="shared" si="9"/>
        <v>175</v>
      </c>
      <c r="U46" s="331"/>
      <c r="V46" s="333" t="s">
        <v>880</v>
      </c>
    </row>
    <row r="47" spans="2:26" x14ac:dyDescent="0.3">
      <c r="B47" s="323">
        <v>36</v>
      </c>
      <c r="C47" s="324">
        <v>330125</v>
      </c>
      <c r="D47" s="324">
        <v>56345</v>
      </c>
      <c r="E47" s="324">
        <v>892.5</v>
      </c>
      <c r="F47" s="363" t="s">
        <v>834</v>
      </c>
      <c r="G47" s="324">
        <f t="shared" si="7"/>
        <v>63</v>
      </c>
      <c r="H47" s="324">
        <f t="shared" si="4"/>
        <v>56227.5</v>
      </c>
      <c r="I47" s="324">
        <f>SUM($H$12:H46)+E47*G47-C47</f>
        <v>135</v>
      </c>
      <c r="J47" s="324">
        <f>SUM(G$12:G47)</f>
        <v>547</v>
      </c>
      <c r="K47" s="325">
        <f t="shared" si="0"/>
        <v>4.5583333333333336</v>
      </c>
      <c r="L47" s="312"/>
      <c r="M47" s="390">
        <v>85</v>
      </c>
      <c r="N47" s="390">
        <v>5</v>
      </c>
      <c r="O47" s="390">
        <f t="shared" si="5"/>
        <v>17</v>
      </c>
      <c r="P47" s="390">
        <v>3</v>
      </c>
      <c r="Q47" s="391" t="str">
        <f t="shared" si="1"/>
        <v>4시간 43분</v>
      </c>
      <c r="R47" s="390">
        <f t="shared" si="6"/>
        <v>283.33333333333331</v>
      </c>
      <c r="S47" s="390">
        <f t="shared" si="8"/>
        <v>315</v>
      </c>
      <c r="T47" s="390">
        <f t="shared" si="9"/>
        <v>230</v>
      </c>
      <c r="U47" s="331"/>
      <c r="V47" s="455" t="s">
        <v>881</v>
      </c>
      <c r="W47" s="455" t="s">
        <v>882</v>
      </c>
      <c r="X47" s="455" t="s">
        <v>883</v>
      </c>
      <c r="Y47" s="455" t="s">
        <v>884</v>
      </c>
      <c r="Z47" s="455" t="s">
        <v>885</v>
      </c>
    </row>
    <row r="48" spans="2:26" x14ac:dyDescent="0.3">
      <c r="B48" s="323">
        <v>37</v>
      </c>
      <c r="C48" s="324">
        <v>399513</v>
      </c>
      <c r="D48" s="324">
        <v>69388</v>
      </c>
      <c r="E48" s="324">
        <v>892.5</v>
      </c>
      <c r="F48" s="363" t="s">
        <v>834</v>
      </c>
      <c r="G48" s="324">
        <f t="shared" si="7"/>
        <v>78</v>
      </c>
      <c r="H48" s="324">
        <f t="shared" si="4"/>
        <v>69615</v>
      </c>
      <c r="I48" s="324">
        <f>SUM($H$12:H47)+E48*G48-C48</f>
        <v>362</v>
      </c>
      <c r="J48" s="324">
        <f>SUM(G$12:G48)</f>
        <v>625</v>
      </c>
      <c r="K48" s="325">
        <f t="shared" si="0"/>
        <v>5.208333333333333</v>
      </c>
      <c r="L48" s="312"/>
      <c r="M48" s="390">
        <v>86</v>
      </c>
      <c r="N48" s="390">
        <v>5</v>
      </c>
      <c r="O48" s="390">
        <f t="shared" si="5"/>
        <v>17</v>
      </c>
      <c r="P48" s="390">
        <v>3</v>
      </c>
      <c r="Q48" s="391" t="str">
        <f t="shared" si="1"/>
        <v>4시간 46분</v>
      </c>
      <c r="R48" s="390">
        <f t="shared" si="6"/>
        <v>286.66666666666669</v>
      </c>
      <c r="S48" s="390">
        <f t="shared" si="8"/>
        <v>390</v>
      </c>
      <c r="T48" s="390">
        <f t="shared" si="9"/>
        <v>305</v>
      </c>
      <c r="U48" s="331"/>
      <c r="V48" s="456"/>
      <c r="W48" s="456"/>
      <c r="X48" s="456"/>
      <c r="Y48" s="456"/>
      <c r="Z48" s="456"/>
    </row>
    <row r="49" spans="2:28" x14ac:dyDescent="0.3">
      <c r="B49" s="323">
        <v>38</v>
      </c>
      <c r="C49" s="324">
        <v>485004</v>
      </c>
      <c r="D49" s="324">
        <v>85491</v>
      </c>
      <c r="E49" s="324">
        <v>892.5</v>
      </c>
      <c r="F49" s="363" t="s">
        <v>834</v>
      </c>
      <c r="G49" s="324">
        <f t="shared" si="7"/>
        <v>96</v>
      </c>
      <c r="H49" s="324">
        <f t="shared" si="4"/>
        <v>85680</v>
      </c>
      <c r="I49" s="324">
        <f>SUM($H$12:H48)+E49*G49-C49</f>
        <v>551</v>
      </c>
      <c r="J49" s="324">
        <f>SUM(G$12:G49)</f>
        <v>721</v>
      </c>
      <c r="K49" s="325">
        <f t="shared" si="0"/>
        <v>6.0083333333333337</v>
      </c>
      <c r="L49" s="312"/>
      <c r="M49" s="390">
        <v>87</v>
      </c>
      <c r="N49" s="390">
        <v>5</v>
      </c>
      <c r="O49" s="390">
        <f t="shared" si="5"/>
        <v>17</v>
      </c>
      <c r="P49" s="390">
        <v>3</v>
      </c>
      <c r="Q49" s="391" t="str">
        <f t="shared" si="1"/>
        <v>4시간 50분</v>
      </c>
      <c r="R49" s="390">
        <f t="shared" si="6"/>
        <v>290</v>
      </c>
      <c r="S49" s="390">
        <f t="shared" si="8"/>
        <v>480</v>
      </c>
      <c r="T49" s="390">
        <f t="shared" si="9"/>
        <v>395</v>
      </c>
      <c r="U49" s="331"/>
      <c r="V49" s="376">
        <v>0.04</v>
      </c>
      <c r="W49" s="377">
        <f>V49*W50</f>
        <v>0.28000000000000003</v>
      </c>
      <c r="X49" s="377">
        <f>W49*X50</f>
        <v>0.36400000000000005</v>
      </c>
      <c r="Y49" s="377">
        <v>0.01</v>
      </c>
      <c r="Z49" s="377">
        <v>0.01</v>
      </c>
    </row>
    <row r="50" spans="2:28" x14ac:dyDescent="0.3">
      <c r="B50" s="323">
        <v>39</v>
      </c>
      <c r="C50" s="324">
        <v>590387</v>
      </c>
      <c r="D50" s="324">
        <v>105383</v>
      </c>
      <c r="E50" s="324">
        <v>892.5</v>
      </c>
      <c r="F50" s="363" t="s">
        <v>834</v>
      </c>
      <c r="G50" s="324">
        <f t="shared" si="7"/>
        <v>118</v>
      </c>
      <c r="H50" s="324">
        <f t="shared" si="4"/>
        <v>105315</v>
      </c>
      <c r="I50" s="324">
        <f>SUM($H$12:H49)+E50*G50-C50</f>
        <v>483</v>
      </c>
      <c r="J50" s="324">
        <f>SUM(G$12:G50)</f>
        <v>839</v>
      </c>
      <c r="K50" s="325">
        <f t="shared" si="0"/>
        <v>6.9916666666666663</v>
      </c>
      <c r="L50" s="312"/>
      <c r="M50" s="390">
        <v>88</v>
      </c>
      <c r="N50" s="390">
        <v>5</v>
      </c>
      <c r="O50" s="390">
        <f t="shared" si="5"/>
        <v>17</v>
      </c>
      <c r="P50" s="390">
        <v>3</v>
      </c>
      <c r="Q50" s="391" t="str">
        <f t="shared" si="1"/>
        <v>4시간 53분</v>
      </c>
      <c r="R50" s="390">
        <f t="shared" si="6"/>
        <v>293.33333333333331</v>
      </c>
      <c r="S50" s="390">
        <f t="shared" si="8"/>
        <v>590</v>
      </c>
      <c r="T50" s="390">
        <f t="shared" si="9"/>
        <v>505</v>
      </c>
      <c r="U50" s="331"/>
      <c r="W50" s="375">
        <v>7</v>
      </c>
      <c r="X50" s="375">
        <v>1.3</v>
      </c>
    </row>
    <row r="51" spans="2:28" ht="16.5" customHeight="1" x14ac:dyDescent="0.3">
      <c r="B51" s="328">
        <v>40</v>
      </c>
      <c r="C51" s="329">
        <v>720351</v>
      </c>
      <c r="D51" s="329">
        <v>129964</v>
      </c>
      <c r="E51" s="329">
        <v>657.2</v>
      </c>
      <c r="F51" s="374" t="s">
        <v>835</v>
      </c>
      <c r="G51" s="329">
        <f t="shared" si="7"/>
        <v>198</v>
      </c>
      <c r="H51" s="329">
        <f t="shared" si="4"/>
        <v>130125.6</v>
      </c>
      <c r="I51" s="329">
        <f>SUM($H$12:H50)+E51*G51-C51</f>
        <v>644.59999999997672</v>
      </c>
      <c r="J51" s="329">
        <f>SUM(G$12:G51)</f>
        <v>1037</v>
      </c>
      <c r="K51" s="330">
        <f t="shared" si="0"/>
        <v>8.6416666666666675</v>
      </c>
      <c r="L51" s="312"/>
      <c r="M51" s="390">
        <v>89</v>
      </c>
      <c r="N51" s="390">
        <v>5</v>
      </c>
      <c r="O51" s="390">
        <f t="shared" si="5"/>
        <v>17</v>
      </c>
      <c r="P51" s="390">
        <v>3</v>
      </c>
      <c r="Q51" s="391" t="str">
        <f t="shared" si="1"/>
        <v>4시간 56분</v>
      </c>
      <c r="R51" s="390">
        <f t="shared" si="6"/>
        <v>296.66666666666669</v>
      </c>
      <c r="S51" s="390">
        <f t="shared" si="8"/>
        <v>990</v>
      </c>
      <c r="T51" s="390">
        <f t="shared" si="9"/>
        <v>905</v>
      </c>
      <c r="U51" s="331"/>
      <c r="V51" s="453" t="s">
        <v>886</v>
      </c>
      <c r="W51" s="453" t="s">
        <v>809</v>
      </c>
      <c r="X51" s="453" t="s">
        <v>774</v>
      </c>
      <c r="Y51" s="455" t="s">
        <v>887</v>
      </c>
      <c r="Z51" s="455" t="s">
        <v>888</v>
      </c>
      <c r="AA51" s="453" t="s">
        <v>889</v>
      </c>
      <c r="AB51" s="455" t="s">
        <v>890</v>
      </c>
    </row>
    <row r="52" spans="2:28" x14ac:dyDescent="0.3">
      <c r="B52" s="323">
        <v>41</v>
      </c>
      <c r="C52" s="324">
        <v>858584</v>
      </c>
      <c r="D52" s="324">
        <v>138233</v>
      </c>
      <c r="E52" s="324">
        <v>692</v>
      </c>
      <c r="F52" s="363" t="s">
        <v>836</v>
      </c>
      <c r="G52" s="324">
        <f t="shared" si="7"/>
        <v>199</v>
      </c>
      <c r="H52" s="324">
        <f t="shared" si="4"/>
        <v>137708</v>
      </c>
      <c r="I52" s="324">
        <f>SUM($H$12:H51)+E52*G52-C52</f>
        <v>119.59999999997672</v>
      </c>
      <c r="J52" s="324">
        <f>SUM(G$12:G52)</f>
        <v>1236</v>
      </c>
      <c r="K52" s="325">
        <f t="shared" si="0"/>
        <v>10.3</v>
      </c>
      <c r="L52" s="312"/>
      <c r="M52" s="388">
        <v>90</v>
      </c>
      <c r="N52" s="388">
        <v>5</v>
      </c>
      <c r="O52" s="388">
        <f t="shared" si="5"/>
        <v>18</v>
      </c>
      <c r="P52" s="388">
        <v>4</v>
      </c>
      <c r="Q52" s="389" t="str">
        <f t="shared" si="1"/>
        <v>3시간 45분</v>
      </c>
      <c r="R52" s="388">
        <f t="shared" si="6"/>
        <v>225</v>
      </c>
      <c r="S52" s="388">
        <f t="shared" si="8"/>
        <v>995</v>
      </c>
      <c r="T52" s="388">
        <f t="shared" si="9"/>
        <v>905</v>
      </c>
      <c r="U52" s="331"/>
      <c r="V52" s="454"/>
      <c r="W52" s="454"/>
      <c r="X52" s="454"/>
      <c r="Y52" s="456"/>
      <c r="Z52" s="454"/>
      <c r="AA52" s="454"/>
      <c r="AB52" s="454"/>
    </row>
    <row r="53" spans="2:28" x14ac:dyDescent="0.3">
      <c r="B53" s="323">
        <v>42</v>
      </c>
      <c r="C53" s="324">
        <v>1005395</v>
      </c>
      <c r="D53" s="324">
        <v>146811</v>
      </c>
      <c r="E53" s="324">
        <v>1017</v>
      </c>
      <c r="F53" s="363" t="s">
        <v>837</v>
      </c>
      <c r="G53" s="324">
        <f t="shared" si="7"/>
        <v>145</v>
      </c>
      <c r="H53" s="324">
        <f t="shared" si="4"/>
        <v>147465</v>
      </c>
      <c r="I53" s="324">
        <f>SUM($H$12:H52)+E53*G53-C53</f>
        <v>773.59999999997672</v>
      </c>
      <c r="J53" s="324">
        <f>SUM(G$12:G53)</f>
        <v>1381</v>
      </c>
      <c r="K53" s="325">
        <f t="shared" si="0"/>
        <v>11.508333333333333</v>
      </c>
      <c r="L53" s="312"/>
      <c r="M53" s="388">
        <v>91</v>
      </c>
      <c r="N53" s="388">
        <v>5</v>
      </c>
      <c r="O53" s="388">
        <f t="shared" si="5"/>
        <v>18</v>
      </c>
      <c r="P53" s="388">
        <v>4</v>
      </c>
      <c r="Q53" s="389" t="str">
        <f t="shared" si="1"/>
        <v>3시간 47분</v>
      </c>
      <c r="R53" s="388">
        <f t="shared" si="6"/>
        <v>227.5</v>
      </c>
      <c r="S53" s="388">
        <f t="shared" si="8"/>
        <v>725</v>
      </c>
      <c r="T53" s="388">
        <f t="shared" si="9"/>
        <v>635</v>
      </c>
      <c r="U53" s="331"/>
      <c r="V53" s="378" t="s">
        <v>779</v>
      </c>
      <c r="W53" s="323">
        <v>210</v>
      </c>
      <c r="X53" s="379">
        <v>3</v>
      </c>
      <c r="Y53" s="379">
        <f>INT(100/X53)</f>
        <v>33</v>
      </c>
      <c r="Z53" s="380">
        <f>INT(W53*Y53)</f>
        <v>6930</v>
      </c>
      <c r="AA53" s="381"/>
      <c r="AB53" s="381"/>
    </row>
    <row r="54" spans="2:28" x14ac:dyDescent="0.3">
      <c r="B54" s="323">
        <v>43</v>
      </c>
      <c r="C54" s="324">
        <v>1161095</v>
      </c>
      <c r="D54" s="324">
        <v>155700</v>
      </c>
      <c r="E54" s="324">
        <v>1017</v>
      </c>
      <c r="F54" s="363" t="s">
        <v>837</v>
      </c>
      <c r="G54" s="324">
        <f t="shared" si="7"/>
        <v>153</v>
      </c>
      <c r="H54" s="324">
        <f t="shared" si="4"/>
        <v>155601</v>
      </c>
      <c r="I54" s="324">
        <f>SUM($H$12:H53)+E54*G54-C54</f>
        <v>674.60000000009313</v>
      </c>
      <c r="J54" s="324">
        <f>SUM(G$12:G54)</f>
        <v>1534</v>
      </c>
      <c r="K54" s="325">
        <f t="shared" si="0"/>
        <v>12.783333333333333</v>
      </c>
      <c r="L54" s="312"/>
      <c r="M54" s="388">
        <v>92</v>
      </c>
      <c r="N54" s="388">
        <v>5</v>
      </c>
      <c r="O54" s="388">
        <f t="shared" si="5"/>
        <v>18</v>
      </c>
      <c r="P54" s="388">
        <v>4</v>
      </c>
      <c r="Q54" s="389" t="str">
        <f t="shared" si="1"/>
        <v>3시간 50분</v>
      </c>
      <c r="R54" s="388">
        <f t="shared" si="6"/>
        <v>230</v>
      </c>
      <c r="S54" s="388">
        <f t="shared" si="8"/>
        <v>765</v>
      </c>
      <c r="T54" s="388">
        <f t="shared" si="9"/>
        <v>675</v>
      </c>
      <c r="U54" s="331"/>
      <c r="V54" s="378" t="s">
        <v>808</v>
      </c>
      <c r="W54" s="323">
        <v>240</v>
      </c>
      <c r="X54" s="379">
        <v>3</v>
      </c>
      <c r="Y54" s="379">
        <f t="shared" ref="Y54:Y60" si="10">INT(100/X54)</f>
        <v>33</v>
      </c>
      <c r="Z54" s="380">
        <f t="shared" ref="Z54:Z60" si="11">INT(W54*Y54)</f>
        <v>7920</v>
      </c>
      <c r="AA54" s="381">
        <f t="shared" ref="AA54:AA60" si="12">Z54/Z53</f>
        <v>1.1428571428571428</v>
      </c>
      <c r="AB54" s="380">
        <f>Z54-Z53</f>
        <v>990</v>
      </c>
    </row>
    <row r="55" spans="2:28" x14ac:dyDescent="0.3">
      <c r="B55" s="323">
        <v>44</v>
      </c>
      <c r="C55" s="324">
        <v>1326000</v>
      </c>
      <c r="D55" s="324">
        <v>164905</v>
      </c>
      <c r="E55" s="324">
        <v>1017</v>
      </c>
      <c r="F55" s="363" t="s">
        <v>837</v>
      </c>
      <c r="G55" s="324">
        <f t="shared" si="7"/>
        <v>162</v>
      </c>
      <c r="H55" s="324">
        <f t="shared" si="4"/>
        <v>164754</v>
      </c>
      <c r="I55" s="324">
        <f>SUM($H$12:H54)+E55*G55-C55</f>
        <v>523.60000000009313</v>
      </c>
      <c r="J55" s="324">
        <f>SUM(G$12:G55)</f>
        <v>1696</v>
      </c>
      <c r="K55" s="325">
        <f t="shared" si="0"/>
        <v>14.133333333333333</v>
      </c>
      <c r="L55" s="312"/>
      <c r="M55" s="388">
        <v>93</v>
      </c>
      <c r="N55" s="388">
        <v>5</v>
      </c>
      <c r="O55" s="388">
        <f t="shared" si="5"/>
        <v>18</v>
      </c>
      <c r="P55" s="388">
        <v>4</v>
      </c>
      <c r="Q55" s="389" t="str">
        <f t="shared" si="1"/>
        <v>3시간 52분</v>
      </c>
      <c r="R55" s="388">
        <f t="shared" si="6"/>
        <v>232.5</v>
      </c>
      <c r="S55" s="388">
        <f t="shared" si="8"/>
        <v>810</v>
      </c>
      <c r="T55" s="388">
        <f t="shared" si="9"/>
        <v>720</v>
      </c>
      <c r="U55" s="331"/>
      <c r="V55" s="382" t="s">
        <v>810</v>
      </c>
      <c r="W55" s="383">
        <v>352.5</v>
      </c>
      <c r="X55" s="384">
        <f>X53+1</f>
        <v>4</v>
      </c>
      <c r="Y55" s="384">
        <f t="shared" si="10"/>
        <v>25</v>
      </c>
      <c r="Z55" s="385">
        <f t="shared" si="11"/>
        <v>8812</v>
      </c>
      <c r="AA55" s="386">
        <f t="shared" si="12"/>
        <v>1.1126262626262626</v>
      </c>
      <c r="AB55" s="385">
        <f t="shared" ref="AB55:AB60" si="13">Z55-Z54</f>
        <v>892</v>
      </c>
    </row>
    <row r="56" spans="2:28" x14ac:dyDescent="0.3">
      <c r="B56" s="323">
        <v>45</v>
      </c>
      <c r="C56" s="324">
        <v>1552040</v>
      </c>
      <c r="D56" s="324">
        <v>226040</v>
      </c>
      <c r="E56" s="324">
        <v>1017</v>
      </c>
      <c r="F56" s="363" t="s">
        <v>837</v>
      </c>
      <c r="G56" s="324">
        <f t="shared" si="7"/>
        <v>222</v>
      </c>
      <c r="H56" s="324">
        <f t="shared" si="4"/>
        <v>225774</v>
      </c>
      <c r="I56" s="324">
        <f>SUM($H$12:H55)+E56*G56-C56</f>
        <v>257.60000000009313</v>
      </c>
      <c r="J56" s="324">
        <f>SUM(G$12:G56)</f>
        <v>1918</v>
      </c>
      <c r="K56" s="325">
        <f t="shared" si="0"/>
        <v>15.983333333333333</v>
      </c>
      <c r="L56" s="312"/>
      <c r="M56" s="388">
        <v>94</v>
      </c>
      <c r="N56" s="388">
        <v>5</v>
      </c>
      <c r="O56" s="388">
        <f t="shared" si="5"/>
        <v>18</v>
      </c>
      <c r="P56" s="388">
        <v>4</v>
      </c>
      <c r="Q56" s="389" t="str">
        <f t="shared" si="1"/>
        <v>3시간 55분</v>
      </c>
      <c r="R56" s="388">
        <f t="shared" si="6"/>
        <v>235</v>
      </c>
      <c r="S56" s="388">
        <f t="shared" si="8"/>
        <v>1110</v>
      </c>
      <c r="T56" s="388">
        <f t="shared" si="9"/>
        <v>1020</v>
      </c>
      <c r="U56" s="331"/>
      <c r="V56" s="382" t="s">
        <v>811</v>
      </c>
      <c r="W56" s="383">
        <v>402</v>
      </c>
      <c r="X56" s="384">
        <f t="shared" ref="X56:X60" si="14">X54+1</f>
        <v>4</v>
      </c>
      <c r="Y56" s="384">
        <f>INT(100/X56)</f>
        <v>25</v>
      </c>
      <c r="Z56" s="385">
        <f>INT(W56*Y56)</f>
        <v>10050</v>
      </c>
      <c r="AA56" s="386">
        <f t="shared" si="12"/>
        <v>1.1404902405810258</v>
      </c>
      <c r="AB56" s="385">
        <f t="shared" si="13"/>
        <v>1238</v>
      </c>
    </row>
    <row r="57" spans="2:28" x14ac:dyDescent="0.3">
      <c r="B57" s="323">
        <v>46</v>
      </c>
      <c r="C57" s="324">
        <v>1791105</v>
      </c>
      <c r="D57" s="324">
        <v>239065</v>
      </c>
      <c r="E57" s="324">
        <v>1017</v>
      </c>
      <c r="F57" s="363" t="s">
        <v>837</v>
      </c>
      <c r="G57" s="324">
        <f t="shared" si="7"/>
        <v>235</v>
      </c>
      <c r="H57" s="324">
        <f t="shared" si="4"/>
        <v>238995</v>
      </c>
      <c r="I57" s="324">
        <f>SUM($H$12:H56)+E57*G57-C57</f>
        <v>187.60000000009313</v>
      </c>
      <c r="J57" s="324">
        <f>SUM(G$12:G57)</f>
        <v>2153</v>
      </c>
      <c r="K57" s="325">
        <f t="shared" si="0"/>
        <v>17.941666666666666</v>
      </c>
      <c r="L57" s="312"/>
      <c r="M57" s="388">
        <v>95</v>
      </c>
      <c r="N57" s="388">
        <v>5</v>
      </c>
      <c r="O57" s="388">
        <f t="shared" si="5"/>
        <v>19</v>
      </c>
      <c r="P57" s="388">
        <v>4</v>
      </c>
      <c r="Q57" s="389" t="str">
        <f t="shared" si="1"/>
        <v>3시간 57분</v>
      </c>
      <c r="R57" s="388">
        <f t="shared" si="6"/>
        <v>237.5</v>
      </c>
      <c r="S57" s="388">
        <f t="shared" si="8"/>
        <v>1175</v>
      </c>
      <c r="T57" s="388">
        <f t="shared" si="9"/>
        <v>1080</v>
      </c>
      <c r="U57" s="331"/>
      <c r="V57" s="378" t="s">
        <v>891</v>
      </c>
      <c r="W57" s="323">
        <v>564</v>
      </c>
      <c r="X57" s="379">
        <f t="shared" si="14"/>
        <v>5</v>
      </c>
      <c r="Y57" s="379">
        <f t="shared" si="10"/>
        <v>20</v>
      </c>
      <c r="Z57" s="380">
        <f t="shared" si="11"/>
        <v>11280</v>
      </c>
      <c r="AA57" s="381">
        <f t="shared" si="12"/>
        <v>1.1223880597014926</v>
      </c>
      <c r="AB57" s="380">
        <f t="shared" si="13"/>
        <v>1230</v>
      </c>
    </row>
    <row r="58" spans="2:28" x14ac:dyDescent="0.3">
      <c r="B58" s="323">
        <v>47</v>
      </c>
      <c r="C58" s="324">
        <v>2097230</v>
      </c>
      <c r="D58" s="324">
        <v>306125</v>
      </c>
      <c r="E58" s="324">
        <v>1017</v>
      </c>
      <c r="F58" s="363" t="s">
        <v>837</v>
      </c>
      <c r="G58" s="324">
        <f t="shared" si="7"/>
        <v>301</v>
      </c>
      <c r="H58" s="324">
        <f t="shared" si="4"/>
        <v>306117</v>
      </c>
      <c r="I58" s="324">
        <f>SUM($H$12:H57)+E58*G58-C58</f>
        <v>179.60000000009313</v>
      </c>
      <c r="J58" s="324">
        <f>SUM(G$12:G58)</f>
        <v>2454</v>
      </c>
      <c r="K58" s="325">
        <f t="shared" si="0"/>
        <v>20.45</v>
      </c>
      <c r="L58" s="312"/>
      <c r="M58" s="388">
        <v>96</v>
      </c>
      <c r="N58" s="388">
        <v>6</v>
      </c>
      <c r="O58" s="388">
        <f t="shared" si="5"/>
        <v>16</v>
      </c>
      <c r="P58" s="388">
        <v>4</v>
      </c>
      <c r="Q58" s="389" t="str">
        <f t="shared" si="1"/>
        <v>4시간 0분</v>
      </c>
      <c r="R58" s="388">
        <f t="shared" si="6"/>
        <v>240</v>
      </c>
      <c r="S58" s="388">
        <f t="shared" si="8"/>
        <v>1806</v>
      </c>
      <c r="T58" s="388">
        <f t="shared" si="9"/>
        <v>1710</v>
      </c>
      <c r="U58" s="331"/>
      <c r="V58" s="378" t="s">
        <v>892</v>
      </c>
      <c r="W58" s="323">
        <v>642</v>
      </c>
      <c r="X58" s="379">
        <f t="shared" si="14"/>
        <v>5</v>
      </c>
      <c r="Y58" s="379">
        <f t="shared" si="10"/>
        <v>20</v>
      </c>
      <c r="Z58" s="380">
        <f t="shared" si="11"/>
        <v>12840</v>
      </c>
      <c r="AA58" s="381">
        <f t="shared" si="12"/>
        <v>1.1382978723404256</v>
      </c>
      <c r="AB58" s="380">
        <f t="shared" si="13"/>
        <v>1560</v>
      </c>
    </row>
    <row r="59" spans="2:28" x14ac:dyDescent="0.3">
      <c r="B59" s="323">
        <v>48</v>
      </c>
      <c r="C59" s="324">
        <v>2420573</v>
      </c>
      <c r="D59" s="324">
        <v>323343</v>
      </c>
      <c r="E59" s="324">
        <v>1017</v>
      </c>
      <c r="F59" s="363" t="s">
        <v>837</v>
      </c>
      <c r="G59" s="324">
        <f t="shared" si="7"/>
        <v>318</v>
      </c>
      <c r="H59" s="324">
        <f t="shared" si="4"/>
        <v>323406</v>
      </c>
      <c r="I59" s="324">
        <f>SUM($H$12:H58)+E59*G59-C59</f>
        <v>242.60000000009313</v>
      </c>
      <c r="J59" s="324">
        <f>SUM(G$12:G59)</f>
        <v>2772</v>
      </c>
      <c r="K59" s="325">
        <f t="shared" si="0"/>
        <v>23.1</v>
      </c>
      <c r="L59" s="312"/>
      <c r="M59" s="388">
        <v>97</v>
      </c>
      <c r="N59" s="388">
        <v>6</v>
      </c>
      <c r="O59" s="388">
        <f t="shared" si="5"/>
        <v>16</v>
      </c>
      <c r="P59" s="388">
        <v>4</v>
      </c>
      <c r="Q59" s="389" t="str">
        <f t="shared" si="1"/>
        <v>4시간 2분</v>
      </c>
      <c r="R59" s="388">
        <f t="shared" si="6"/>
        <v>242.5</v>
      </c>
      <c r="S59" s="388">
        <f t="shared" si="8"/>
        <v>1908</v>
      </c>
      <c r="T59" s="388">
        <f t="shared" si="9"/>
        <v>1812</v>
      </c>
      <c r="U59" s="331"/>
      <c r="V59" s="382" t="s">
        <v>812</v>
      </c>
      <c r="W59" s="383">
        <v>892.5</v>
      </c>
      <c r="X59" s="384">
        <f t="shared" si="14"/>
        <v>6</v>
      </c>
      <c r="Y59" s="384">
        <f t="shared" si="10"/>
        <v>16</v>
      </c>
      <c r="Z59" s="385">
        <f t="shared" si="11"/>
        <v>14280</v>
      </c>
      <c r="AA59" s="386">
        <f t="shared" si="12"/>
        <v>1.1121495327102804</v>
      </c>
      <c r="AB59" s="385">
        <f t="shared" si="13"/>
        <v>1440</v>
      </c>
    </row>
    <row r="60" spans="2:28" x14ac:dyDescent="0.3">
      <c r="B60" s="323">
        <v>49</v>
      </c>
      <c r="C60" s="324">
        <v>2923979</v>
      </c>
      <c r="D60" s="324">
        <v>503406</v>
      </c>
      <c r="E60" s="324">
        <v>1017</v>
      </c>
      <c r="F60" s="363" t="s">
        <v>837</v>
      </c>
      <c r="G60" s="324">
        <f t="shared" si="7"/>
        <v>495</v>
      </c>
      <c r="H60" s="324">
        <f t="shared" si="4"/>
        <v>503415</v>
      </c>
      <c r="I60" s="324">
        <f>SUM($H$12:H59)+E60*G60-C60</f>
        <v>251.60000000009313</v>
      </c>
      <c r="J60" s="324">
        <f>SUM(G$12:G60)</f>
        <v>3267</v>
      </c>
      <c r="K60" s="325">
        <f t="shared" si="0"/>
        <v>27.225000000000001</v>
      </c>
      <c r="L60" s="312"/>
      <c r="M60" s="388">
        <v>98</v>
      </c>
      <c r="N60" s="388">
        <v>6</v>
      </c>
      <c r="O60" s="388">
        <f t="shared" si="5"/>
        <v>16</v>
      </c>
      <c r="P60" s="388">
        <v>4</v>
      </c>
      <c r="Q60" s="389" t="str">
        <f t="shared" si="1"/>
        <v>4시간 5분</v>
      </c>
      <c r="R60" s="388">
        <f t="shared" si="6"/>
        <v>245</v>
      </c>
      <c r="S60" s="388">
        <f t="shared" si="8"/>
        <v>2970</v>
      </c>
      <c r="T60" s="388">
        <f t="shared" si="9"/>
        <v>2874</v>
      </c>
      <c r="U60" s="331"/>
      <c r="V60" s="382" t="s">
        <v>813</v>
      </c>
      <c r="W60" s="383">
        <v>1017</v>
      </c>
      <c r="X60" s="384">
        <f t="shared" si="14"/>
        <v>6</v>
      </c>
      <c r="Y60" s="384">
        <f t="shared" si="10"/>
        <v>16</v>
      </c>
      <c r="Z60" s="385">
        <f t="shared" si="11"/>
        <v>16272</v>
      </c>
      <c r="AA60" s="386">
        <f t="shared" si="12"/>
        <v>1.1394957983193277</v>
      </c>
      <c r="AB60" s="385">
        <f t="shared" si="13"/>
        <v>1992</v>
      </c>
    </row>
    <row r="61" spans="2:28" x14ac:dyDescent="0.3">
      <c r="F61" s="387"/>
      <c r="L61" s="312"/>
      <c r="M61" s="336"/>
      <c r="N61" s="336"/>
    </row>
    <row r="62" spans="2:28" x14ac:dyDescent="0.3">
      <c r="T62" s="337"/>
    </row>
  </sheetData>
  <mergeCells count="25">
    <mergeCell ref="P3:Q3"/>
    <mergeCell ref="P4:Q4"/>
    <mergeCell ref="B6:I6"/>
    <mergeCell ref="J6:Q6"/>
    <mergeCell ref="S6:W6"/>
    <mergeCell ref="V7:W8"/>
    <mergeCell ref="B9:C9"/>
    <mergeCell ref="V9:W9"/>
    <mergeCell ref="V47:V48"/>
    <mergeCell ref="W47:W48"/>
    <mergeCell ref="B7:C8"/>
    <mergeCell ref="E7:I7"/>
    <mergeCell ref="M7:Q7"/>
    <mergeCell ref="S7:S8"/>
    <mergeCell ref="T7:T8"/>
    <mergeCell ref="AA51:AA52"/>
    <mergeCell ref="AB51:AB52"/>
    <mergeCell ref="Y47:Y48"/>
    <mergeCell ref="Z47:Z48"/>
    <mergeCell ref="V51:V52"/>
    <mergeCell ref="W51:W52"/>
    <mergeCell ref="X51:X52"/>
    <mergeCell ref="Y51:Y52"/>
    <mergeCell ref="Z51:Z52"/>
    <mergeCell ref="X47:X48"/>
  </mergeCells>
  <phoneticPr fontId="3" type="noConversion"/>
  <conditionalFormatting sqref="T12:T15">
    <cfRule type="cellIs" dxfId="4" priority="5" operator="greaterThan">
      <formula>0</formula>
    </cfRule>
  </conditionalFormatting>
  <conditionalFormatting sqref="T16:T32">
    <cfRule type="cellIs" dxfId="3" priority="4" operator="greaterThan">
      <formula>0</formula>
    </cfRule>
  </conditionalFormatting>
  <conditionalFormatting sqref="T32:T36">
    <cfRule type="cellIs" dxfId="2" priority="3" operator="greaterThan">
      <formula>0</formula>
    </cfRule>
  </conditionalFormatting>
  <conditionalFormatting sqref="T36:T51">
    <cfRule type="cellIs" dxfId="1" priority="2" operator="greaterThan">
      <formula>0</formula>
    </cfRule>
  </conditionalFormatting>
  <conditionalFormatting sqref="T52:T60">
    <cfRule type="cellIs" dxfId="0" priority="1" operator="greaterThan">
      <formula>0</formula>
    </cfRule>
  </conditionalFormatting>
  <dataValidations count="2">
    <dataValidation type="list" allowBlank="1" showInputMessage="1" showErrorMessage="1" sqref="V49">
      <formula1>"2%,3%,4%,5%,6%,7%,8%"</formula1>
    </dataValidation>
    <dataValidation type="list" allowBlank="1" showInputMessage="1" showErrorMessage="1" sqref="B9">
      <formula1>"70,100,120,200,350,600"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011"/>
  <sheetViews>
    <sheetView tabSelected="1" workbookViewId="0">
      <pane ySplit="11" topLeftCell="A710" activePane="bottomLeft" state="frozen"/>
      <selection pane="bottomLeft" activeCell="K8" sqref="K8"/>
    </sheetView>
  </sheetViews>
  <sheetFormatPr defaultRowHeight="16.5" x14ac:dyDescent="0.3"/>
  <cols>
    <col min="1" max="1" width="3.625" style="312" customWidth="1"/>
    <col min="2" max="2" width="10.625" style="312" customWidth="1"/>
    <col min="3" max="3" width="11.5" style="312" customWidth="1"/>
    <col min="4" max="4" width="10.25" style="312" customWidth="1"/>
    <col min="5" max="5" width="12.75" style="312" customWidth="1"/>
    <col min="6" max="7" width="14" style="312" customWidth="1"/>
    <col min="8" max="8" width="15.125" style="312" customWidth="1"/>
    <col min="9" max="9" width="16.25" style="312" customWidth="1"/>
    <col min="10" max="10" width="3.625" style="312" customWidth="1"/>
    <col min="11" max="11" width="16.25" style="312" customWidth="1"/>
    <col min="12" max="14" width="17.375" style="312" customWidth="1"/>
    <col min="15" max="15" width="3.625" style="312" customWidth="1"/>
    <col min="16" max="17" width="8.5" style="312" customWidth="1"/>
    <col min="18" max="18" width="11.375" style="312" customWidth="1"/>
    <col min="19" max="16384" width="9" style="312"/>
  </cols>
  <sheetData>
    <row r="2" spans="1:19" ht="20.25" x14ac:dyDescent="0.3">
      <c r="B2" s="358" t="s">
        <v>817</v>
      </c>
    </row>
    <row r="3" spans="1:19" x14ac:dyDescent="0.3">
      <c r="B3" s="333" t="s">
        <v>815</v>
      </c>
    </row>
    <row r="4" spans="1:19" x14ac:dyDescent="0.3">
      <c r="B4" s="333" t="s">
        <v>814</v>
      </c>
    </row>
    <row r="5" spans="1:19" x14ac:dyDescent="0.3">
      <c r="B5" s="333" t="s">
        <v>816</v>
      </c>
    </row>
    <row r="6" spans="1:19" ht="16.5" customHeight="1" x14ac:dyDescent="0.3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</row>
    <row r="7" spans="1:19" ht="27" x14ac:dyDescent="0.3">
      <c r="B7" s="311" t="s">
        <v>784</v>
      </c>
      <c r="E7" s="322" t="s">
        <v>785</v>
      </c>
      <c r="F7" s="322" t="s">
        <v>786</v>
      </c>
      <c r="H7" s="313" t="s">
        <v>787</v>
      </c>
      <c r="I7" s="313" t="s">
        <v>788</v>
      </c>
      <c r="K7" s="313" t="s">
        <v>789</v>
      </c>
      <c r="L7" s="313" t="s">
        <v>790</v>
      </c>
      <c r="M7" s="313" t="s">
        <v>791</v>
      </c>
      <c r="N7" s="338" t="s">
        <v>792</v>
      </c>
    </row>
    <row r="8" spans="1:19" ht="26.25" x14ac:dyDescent="0.3">
      <c r="B8" s="315">
        <v>30</v>
      </c>
      <c r="E8" s="339">
        <f>B8</f>
        <v>30</v>
      </c>
      <c r="F8" s="339">
        <f>E8*3</f>
        <v>90</v>
      </c>
      <c r="H8" s="340">
        <f>$G61</f>
        <v>0.39965329018555235</v>
      </c>
      <c r="I8" s="340">
        <f>$G111</f>
        <v>1.4379490886072084</v>
      </c>
      <c r="K8" s="341">
        <f>$G711</f>
        <v>58.682469099521477</v>
      </c>
      <c r="L8" s="341">
        <f>$G1011</f>
        <v>110.01258290211904</v>
      </c>
      <c r="M8" s="341">
        <f>$G1511</f>
        <v>212.81707848933618</v>
      </c>
      <c r="N8" s="341">
        <f>$G2011</f>
        <v>361.49375005215194</v>
      </c>
    </row>
    <row r="9" spans="1:19" x14ac:dyDescent="0.3">
      <c r="A9" s="357"/>
      <c r="B9" s="357"/>
      <c r="C9" s="357"/>
      <c r="D9" s="357"/>
      <c r="E9" s="357"/>
      <c r="F9" s="357"/>
      <c r="G9" s="357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</row>
    <row r="10" spans="1:19" x14ac:dyDescent="0.3">
      <c r="B10" s="455" t="s">
        <v>793</v>
      </c>
      <c r="C10" s="455" t="s">
        <v>976</v>
      </c>
      <c r="D10" s="455" t="s">
        <v>794</v>
      </c>
      <c r="E10" s="471" t="s">
        <v>795</v>
      </c>
      <c r="F10" s="471" t="s">
        <v>796</v>
      </c>
      <c r="G10" s="471" t="s">
        <v>797</v>
      </c>
      <c r="H10" s="471" t="s">
        <v>798</v>
      </c>
      <c r="I10" s="471" t="s">
        <v>799</v>
      </c>
      <c r="K10" s="473" t="s">
        <v>800</v>
      </c>
      <c r="L10" s="473"/>
      <c r="M10" s="473"/>
      <c r="N10" s="473"/>
      <c r="P10" s="474" t="s">
        <v>801</v>
      </c>
      <c r="Q10" s="454"/>
      <c r="R10" s="454"/>
    </row>
    <row r="11" spans="1:19" x14ac:dyDescent="0.3">
      <c r="B11" s="454"/>
      <c r="C11" s="456"/>
      <c r="D11" s="456"/>
      <c r="E11" s="475"/>
      <c r="F11" s="475"/>
      <c r="G11" s="475"/>
      <c r="H11" s="472"/>
      <c r="I11" s="472"/>
      <c r="K11" s="342" t="s">
        <v>802</v>
      </c>
      <c r="L11" s="343" t="s">
        <v>803</v>
      </c>
      <c r="M11" s="319" t="s">
        <v>804</v>
      </c>
      <c r="N11" s="319" t="s">
        <v>805</v>
      </c>
      <c r="P11" s="319" t="s">
        <v>802</v>
      </c>
      <c r="Q11" s="319" t="s">
        <v>804</v>
      </c>
      <c r="R11" s="319" t="s">
        <v>805</v>
      </c>
    </row>
    <row r="12" spans="1:19" x14ac:dyDescent="0.3">
      <c r="B12" s="323">
        <v>1</v>
      </c>
      <c r="C12" s="393">
        <v>0</v>
      </c>
      <c r="D12" s="326">
        <v>1366</v>
      </c>
      <c r="E12" s="344">
        <f t="shared" ref="E12:E75" si="0">D12/(VLOOKUP(H12,$L$12:$N$51,3,0)+VLOOKUP(I12,$P$12:$R$131,3,0)*$F$8/$E$8)</f>
        <v>0.10220725776281332</v>
      </c>
      <c r="F12" s="345">
        <f>SUM(E$12:E12)</f>
        <v>0.10220725776281332</v>
      </c>
      <c r="G12" s="345">
        <f>F12/$B$8</f>
        <v>3.4069085920937774E-3</v>
      </c>
      <c r="H12" s="346">
        <v>76</v>
      </c>
      <c r="I12" s="346">
        <v>20</v>
      </c>
      <c r="K12" s="323">
        <v>1</v>
      </c>
      <c r="L12" s="323">
        <v>1</v>
      </c>
      <c r="M12" s="347">
        <v>847</v>
      </c>
      <c r="N12" s="347">
        <v>1999</v>
      </c>
      <c r="P12" s="323">
        <v>1</v>
      </c>
      <c r="Q12" s="348">
        <v>550</v>
      </c>
      <c r="R12" s="348">
        <v>1203</v>
      </c>
    </row>
    <row r="13" spans="1:19" x14ac:dyDescent="0.3">
      <c r="B13" s="323">
        <v>2</v>
      </c>
      <c r="C13" s="393">
        <v>1366</v>
      </c>
      <c r="D13" s="349">
        <v>1388</v>
      </c>
      <c r="E13" s="344">
        <f t="shared" si="0"/>
        <v>0.10385334829779275</v>
      </c>
      <c r="F13" s="345">
        <f>SUM(E$12:E13)</f>
        <v>0.20606060606060606</v>
      </c>
      <c r="G13" s="345">
        <f t="shared" ref="G13:G76" si="1">F13/$B$8</f>
        <v>6.8686868686868687E-3</v>
      </c>
      <c r="H13" s="350">
        <f>H12</f>
        <v>76</v>
      </c>
      <c r="I13" s="350">
        <f>I12</f>
        <v>20</v>
      </c>
      <c r="K13" s="323">
        <v>2</v>
      </c>
      <c r="L13" s="323">
        <f t="shared" ref="L13:L51" si="2">K12*5+1</f>
        <v>6</v>
      </c>
      <c r="M13" s="347">
        <v>859</v>
      </c>
      <c r="N13" s="347">
        <v>2064</v>
      </c>
      <c r="P13" s="323">
        <v>2</v>
      </c>
      <c r="Q13" s="348">
        <v>558</v>
      </c>
      <c r="R13" s="348">
        <v>1217</v>
      </c>
    </row>
    <row r="14" spans="1:19" x14ac:dyDescent="0.3">
      <c r="B14" s="323">
        <v>3</v>
      </c>
      <c r="C14" s="393">
        <v>2754</v>
      </c>
      <c r="D14" s="349">
        <v>1413</v>
      </c>
      <c r="E14" s="344">
        <f t="shared" si="0"/>
        <v>0.10572390572390572</v>
      </c>
      <c r="F14" s="345">
        <f>SUM(E$12:E14)</f>
        <v>0.31178451178451178</v>
      </c>
      <c r="G14" s="345">
        <f t="shared" si="1"/>
        <v>1.0392817059483726E-2</v>
      </c>
      <c r="H14" s="350">
        <f t="shared" ref="H14:I29" si="3">H13</f>
        <v>76</v>
      </c>
      <c r="I14" s="350">
        <f t="shared" si="3"/>
        <v>20</v>
      </c>
      <c r="K14" s="323">
        <v>3</v>
      </c>
      <c r="L14" s="323">
        <f t="shared" si="2"/>
        <v>11</v>
      </c>
      <c r="M14" s="347">
        <v>871</v>
      </c>
      <c r="N14" s="347">
        <v>2129</v>
      </c>
      <c r="P14" s="323">
        <v>3</v>
      </c>
      <c r="Q14" s="348">
        <v>566</v>
      </c>
      <c r="R14" s="348">
        <v>1240</v>
      </c>
    </row>
    <row r="15" spans="1:19" x14ac:dyDescent="0.3">
      <c r="B15" s="323">
        <v>4</v>
      </c>
      <c r="C15" s="393">
        <v>4167</v>
      </c>
      <c r="D15" s="349">
        <v>1440</v>
      </c>
      <c r="E15" s="344">
        <f t="shared" si="0"/>
        <v>0.10774410774410774</v>
      </c>
      <c r="F15" s="345">
        <f>SUM(E$12:E15)</f>
        <v>0.41952861952861953</v>
      </c>
      <c r="G15" s="345">
        <f t="shared" si="1"/>
        <v>1.3984287317620652E-2</v>
      </c>
      <c r="H15" s="350">
        <f t="shared" si="3"/>
        <v>76</v>
      </c>
      <c r="I15" s="350">
        <f t="shared" si="3"/>
        <v>20</v>
      </c>
      <c r="K15" s="323">
        <v>4</v>
      </c>
      <c r="L15" s="323">
        <f t="shared" si="2"/>
        <v>16</v>
      </c>
      <c r="M15" s="347">
        <v>884</v>
      </c>
      <c r="N15" s="347">
        <v>2193</v>
      </c>
      <c r="P15" s="323">
        <v>4</v>
      </c>
      <c r="Q15" s="348">
        <v>574</v>
      </c>
      <c r="R15" s="348">
        <v>1274</v>
      </c>
    </row>
    <row r="16" spans="1:19" x14ac:dyDescent="0.3">
      <c r="B16" s="323">
        <v>5</v>
      </c>
      <c r="C16" s="393">
        <v>5607</v>
      </c>
      <c r="D16" s="349">
        <v>1470</v>
      </c>
      <c r="E16" s="344">
        <f t="shared" si="0"/>
        <v>0.10998877665544332</v>
      </c>
      <c r="F16" s="345">
        <f>SUM(E$12:E16)</f>
        <v>0.52951739618406291</v>
      </c>
      <c r="G16" s="345">
        <f t="shared" si="1"/>
        <v>1.7650579872802098E-2</v>
      </c>
      <c r="H16" s="350">
        <f t="shared" si="3"/>
        <v>76</v>
      </c>
      <c r="I16" s="350">
        <f t="shared" si="3"/>
        <v>20</v>
      </c>
      <c r="K16" s="323">
        <v>5</v>
      </c>
      <c r="L16" s="323">
        <f t="shared" si="2"/>
        <v>21</v>
      </c>
      <c r="M16" s="347">
        <v>897</v>
      </c>
      <c r="N16" s="347">
        <v>2257</v>
      </c>
      <c r="P16" s="323">
        <v>5</v>
      </c>
      <c r="Q16" s="348">
        <v>583</v>
      </c>
      <c r="R16" s="348">
        <v>1320</v>
      </c>
    </row>
    <row r="17" spans="2:18" x14ac:dyDescent="0.3">
      <c r="B17" s="323">
        <v>6</v>
      </c>
      <c r="C17" s="393">
        <v>7077</v>
      </c>
      <c r="D17" s="349">
        <v>1500</v>
      </c>
      <c r="E17" s="344">
        <f t="shared" si="0"/>
        <v>0.1122334455667789</v>
      </c>
      <c r="F17" s="345">
        <f>SUM(E$12:E17)</f>
        <v>0.64175084175084185</v>
      </c>
      <c r="G17" s="345">
        <f t="shared" si="1"/>
        <v>2.1391694725028061E-2</v>
      </c>
      <c r="H17" s="350">
        <f t="shared" si="3"/>
        <v>76</v>
      </c>
      <c r="I17" s="350">
        <f t="shared" si="3"/>
        <v>20</v>
      </c>
      <c r="K17" s="323">
        <v>6</v>
      </c>
      <c r="L17" s="323">
        <f t="shared" si="2"/>
        <v>26</v>
      </c>
      <c r="M17" s="347">
        <v>909</v>
      </c>
      <c r="N17" s="347">
        <v>2322</v>
      </c>
      <c r="P17" s="323">
        <v>6</v>
      </c>
      <c r="Q17" s="348">
        <v>592</v>
      </c>
      <c r="R17" s="348">
        <v>1376</v>
      </c>
    </row>
    <row r="18" spans="2:18" x14ac:dyDescent="0.3">
      <c r="B18" s="323">
        <v>7</v>
      </c>
      <c r="C18" s="393">
        <v>8577</v>
      </c>
      <c r="D18" s="349">
        <v>1532</v>
      </c>
      <c r="E18" s="344">
        <f t="shared" si="0"/>
        <v>0.11462775907220352</v>
      </c>
      <c r="F18" s="345">
        <f>SUM(E$12:E18)</f>
        <v>0.75637860082304531</v>
      </c>
      <c r="G18" s="345">
        <f t="shared" si="1"/>
        <v>2.5212620027434844E-2</v>
      </c>
      <c r="H18" s="350">
        <f t="shared" si="3"/>
        <v>76</v>
      </c>
      <c r="I18" s="350">
        <f t="shared" si="3"/>
        <v>20</v>
      </c>
      <c r="K18" s="323">
        <v>7</v>
      </c>
      <c r="L18" s="323">
        <f t="shared" si="2"/>
        <v>31</v>
      </c>
      <c r="M18" s="347">
        <v>921</v>
      </c>
      <c r="N18" s="347">
        <v>2386</v>
      </c>
      <c r="P18" s="323">
        <v>7</v>
      </c>
      <c r="Q18" s="348">
        <v>601</v>
      </c>
      <c r="R18" s="348">
        <v>1444</v>
      </c>
    </row>
    <row r="19" spans="2:18" x14ac:dyDescent="0.3">
      <c r="B19" s="323">
        <v>8</v>
      </c>
      <c r="C19" s="393">
        <v>10109</v>
      </c>
      <c r="D19" s="349">
        <v>1565</v>
      </c>
      <c r="E19" s="344">
        <f t="shared" si="0"/>
        <v>0.11709689487467265</v>
      </c>
      <c r="F19" s="345">
        <f>SUM(E$12:E19)</f>
        <v>0.87347549569771799</v>
      </c>
      <c r="G19" s="345">
        <f t="shared" si="1"/>
        <v>2.91158498565906E-2</v>
      </c>
      <c r="H19" s="350">
        <f t="shared" si="3"/>
        <v>76</v>
      </c>
      <c r="I19" s="350">
        <f t="shared" si="3"/>
        <v>20</v>
      </c>
      <c r="K19" s="323">
        <v>8</v>
      </c>
      <c r="L19" s="323">
        <f t="shared" si="2"/>
        <v>36</v>
      </c>
      <c r="M19" s="347">
        <v>933</v>
      </c>
      <c r="N19" s="347">
        <v>2451</v>
      </c>
      <c r="P19" s="323">
        <v>8</v>
      </c>
      <c r="Q19" s="348">
        <v>610</v>
      </c>
      <c r="R19" s="348">
        <v>1525</v>
      </c>
    </row>
    <row r="20" spans="2:18" x14ac:dyDescent="0.3">
      <c r="B20" s="323">
        <v>9</v>
      </c>
      <c r="C20" s="393">
        <v>11674</v>
      </c>
      <c r="D20" s="349">
        <v>1600</v>
      </c>
      <c r="E20" s="344">
        <f t="shared" si="0"/>
        <v>0.11971567527123082</v>
      </c>
      <c r="F20" s="345">
        <f>SUM(E$12:E20)</f>
        <v>0.99319117096894882</v>
      </c>
      <c r="G20" s="345">
        <f t="shared" si="1"/>
        <v>3.3106372365631624E-2</v>
      </c>
      <c r="H20" s="350">
        <f t="shared" si="3"/>
        <v>76</v>
      </c>
      <c r="I20" s="350">
        <f t="shared" si="3"/>
        <v>20</v>
      </c>
      <c r="K20" s="323">
        <v>9</v>
      </c>
      <c r="L20" s="323">
        <f t="shared" si="2"/>
        <v>41</v>
      </c>
      <c r="M20" s="347">
        <v>945</v>
      </c>
      <c r="N20" s="347">
        <v>2515</v>
      </c>
      <c r="P20" s="323">
        <v>9</v>
      </c>
      <c r="Q20" s="348">
        <v>619</v>
      </c>
      <c r="R20" s="348">
        <v>1617</v>
      </c>
    </row>
    <row r="21" spans="2:18" x14ac:dyDescent="0.3">
      <c r="B21" s="323">
        <v>10</v>
      </c>
      <c r="C21" s="393">
        <v>13274</v>
      </c>
      <c r="D21" s="349">
        <v>1635</v>
      </c>
      <c r="E21" s="344">
        <f t="shared" si="0"/>
        <v>0.122334455667789</v>
      </c>
      <c r="F21" s="345">
        <f>SUM(E$12:E21)</f>
        <v>1.1155256266367379</v>
      </c>
      <c r="G21" s="345">
        <f t="shared" si="1"/>
        <v>3.7184187554557928E-2</v>
      </c>
      <c r="H21" s="350">
        <f t="shared" si="3"/>
        <v>76</v>
      </c>
      <c r="I21" s="350">
        <f t="shared" si="3"/>
        <v>20</v>
      </c>
      <c r="K21" s="323">
        <v>10</v>
      </c>
      <c r="L21" s="323">
        <f t="shared" si="2"/>
        <v>46</v>
      </c>
      <c r="M21" s="347">
        <v>958</v>
      </c>
      <c r="N21" s="347">
        <v>2578</v>
      </c>
      <c r="P21" s="323">
        <v>10</v>
      </c>
      <c r="Q21" s="348">
        <v>628</v>
      </c>
      <c r="R21" s="348">
        <v>1721</v>
      </c>
    </row>
    <row r="22" spans="2:18" x14ac:dyDescent="0.3">
      <c r="B22" s="323">
        <v>11</v>
      </c>
      <c r="C22" s="393">
        <v>14909</v>
      </c>
      <c r="D22" s="349">
        <v>1671</v>
      </c>
      <c r="E22" s="344">
        <f t="shared" si="0"/>
        <v>0.12502805836139169</v>
      </c>
      <c r="F22" s="345">
        <f>SUM(E$12:E22)</f>
        <v>1.2405536849981296</v>
      </c>
      <c r="G22" s="345">
        <f t="shared" si="1"/>
        <v>4.1351789499937654E-2</v>
      </c>
      <c r="H22" s="350">
        <f t="shared" si="3"/>
        <v>76</v>
      </c>
      <c r="I22" s="350">
        <f t="shared" si="3"/>
        <v>20</v>
      </c>
      <c r="K22" s="323">
        <v>11</v>
      </c>
      <c r="L22" s="323">
        <f t="shared" si="2"/>
        <v>51</v>
      </c>
      <c r="M22" s="347">
        <v>971</v>
      </c>
      <c r="N22" s="347">
        <v>2643</v>
      </c>
      <c r="P22" s="323">
        <v>11</v>
      </c>
      <c r="Q22" s="348">
        <v>637</v>
      </c>
      <c r="R22" s="348">
        <v>1838</v>
      </c>
    </row>
    <row r="23" spans="2:18" x14ac:dyDescent="0.3">
      <c r="B23" s="323">
        <v>12</v>
      </c>
      <c r="C23" s="393">
        <v>16580</v>
      </c>
      <c r="D23" s="349">
        <v>1708</v>
      </c>
      <c r="E23" s="344">
        <f t="shared" si="0"/>
        <v>0.12779648335203891</v>
      </c>
      <c r="F23" s="345">
        <f>SUM(E$12:E23)</f>
        <v>1.3683501683501684</v>
      </c>
      <c r="G23" s="345">
        <f t="shared" si="1"/>
        <v>4.5611672278338948E-2</v>
      </c>
      <c r="H23" s="350">
        <f t="shared" si="3"/>
        <v>76</v>
      </c>
      <c r="I23" s="350">
        <f t="shared" si="3"/>
        <v>20</v>
      </c>
      <c r="K23" s="323">
        <v>12</v>
      </c>
      <c r="L23" s="323">
        <f t="shared" si="2"/>
        <v>56</v>
      </c>
      <c r="M23" s="347">
        <v>983</v>
      </c>
      <c r="N23" s="347">
        <v>2707</v>
      </c>
      <c r="P23" s="323">
        <v>12</v>
      </c>
      <c r="Q23" s="348">
        <v>647</v>
      </c>
      <c r="R23" s="348">
        <v>1967</v>
      </c>
    </row>
    <row r="24" spans="2:18" x14ac:dyDescent="0.3">
      <c r="B24" s="323">
        <v>13</v>
      </c>
      <c r="C24" s="393">
        <v>18288</v>
      </c>
      <c r="D24" s="349">
        <v>1746</v>
      </c>
      <c r="E24" s="344">
        <f t="shared" si="0"/>
        <v>0.13063973063973064</v>
      </c>
      <c r="F24" s="345">
        <f>SUM(E$12:E24)</f>
        <v>1.4989898989898991</v>
      </c>
      <c r="G24" s="345">
        <f t="shared" si="1"/>
        <v>4.9966329966329971E-2</v>
      </c>
      <c r="H24" s="350">
        <f t="shared" si="3"/>
        <v>76</v>
      </c>
      <c r="I24" s="350">
        <f t="shared" si="3"/>
        <v>20</v>
      </c>
      <c r="K24" s="323">
        <v>13</v>
      </c>
      <c r="L24" s="323">
        <f t="shared" si="2"/>
        <v>61</v>
      </c>
      <c r="M24" s="347">
        <v>995</v>
      </c>
      <c r="N24" s="347">
        <v>2772</v>
      </c>
      <c r="P24" s="323">
        <v>13</v>
      </c>
      <c r="Q24" s="348">
        <v>657</v>
      </c>
      <c r="R24" s="348">
        <v>2109</v>
      </c>
    </row>
    <row r="25" spans="2:18" x14ac:dyDescent="0.3">
      <c r="B25" s="323">
        <v>14</v>
      </c>
      <c r="C25" s="393">
        <v>20034</v>
      </c>
      <c r="D25" s="349">
        <v>1784</v>
      </c>
      <c r="E25" s="344">
        <f t="shared" si="0"/>
        <v>0.13348297792742236</v>
      </c>
      <c r="F25" s="345">
        <f>SUM(E$12:E25)</f>
        <v>1.6324728769173213</v>
      </c>
      <c r="G25" s="345">
        <f t="shared" si="1"/>
        <v>5.4415762563910709E-2</v>
      </c>
      <c r="H25" s="350">
        <f t="shared" si="3"/>
        <v>76</v>
      </c>
      <c r="I25" s="350">
        <f t="shared" si="3"/>
        <v>20</v>
      </c>
      <c r="K25" s="323">
        <v>14</v>
      </c>
      <c r="L25" s="323">
        <f t="shared" si="2"/>
        <v>66</v>
      </c>
      <c r="M25" s="347">
        <v>1007</v>
      </c>
      <c r="N25" s="347">
        <v>2836</v>
      </c>
      <c r="P25" s="323">
        <v>14</v>
      </c>
      <c r="Q25" s="348">
        <v>667</v>
      </c>
      <c r="R25" s="348">
        <v>2264</v>
      </c>
    </row>
    <row r="26" spans="2:18" x14ac:dyDescent="0.3">
      <c r="B26" s="323">
        <v>15</v>
      </c>
      <c r="C26" s="393">
        <v>21818</v>
      </c>
      <c r="D26" s="349">
        <v>1823</v>
      </c>
      <c r="E26" s="344">
        <f t="shared" si="0"/>
        <v>0.13640104751215862</v>
      </c>
      <c r="F26" s="351">
        <f>SUM(E$12:E26)</f>
        <v>1.76887392442948</v>
      </c>
      <c r="G26" s="345">
        <f t="shared" si="1"/>
        <v>5.8962464147649336E-2</v>
      </c>
      <c r="H26" s="350">
        <f t="shared" si="3"/>
        <v>76</v>
      </c>
      <c r="I26" s="350">
        <f t="shared" si="3"/>
        <v>20</v>
      </c>
      <c r="K26" s="323">
        <v>15</v>
      </c>
      <c r="L26" s="323">
        <f t="shared" si="2"/>
        <v>71</v>
      </c>
      <c r="M26" s="347">
        <v>1020</v>
      </c>
      <c r="N26" s="347">
        <v>2901</v>
      </c>
      <c r="P26" s="323">
        <v>15</v>
      </c>
      <c r="Q26" s="348">
        <v>677</v>
      </c>
      <c r="R26" s="348">
        <v>2432</v>
      </c>
    </row>
    <row r="27" spans="2:18" x14ac:dyDescent="0.3">
      <c r="B27" s="323">
        <v>16</v>
      </c>
      <c r="C27" s="393">
        <v>23641</v>
      </c>
      <c r="D27" s="349">
        <v>1986</v>
      </c>
      <c r="E27" s="344">
        <f t="shared" si="0"/>
        <v>0.14859708193041526</v>
      </c>
      <c r="F27" s="345">
        <f>SUM(E$12:E27)</f>
        <v>1.9174710063598952</v>
      </c>
      <c r="G27" s="345">
        <f t="shared" si="1"/>
        <v>6.391570021199651E-2</v>
      </c>
      <c r="H27" s="350">
        <f t="shared" si="3"/>
        <v>76</v>
      </c>
      <c r="I27" s="350">
        <f t="shared" si="3"/>
        <v>20</v>
      </c>
      <c r="K27" s="323">
        <v>16</v>
      </c>
      <c r="L27" s="323">
        <f t="shared" si="2"/>
        <v>76</v>
      </c>
      <c r="M27" s="347">
        <v>1033</v>
      </c>
      <c r="N27" s="347">
        <v>2964</v>
      </c>
      <c r="P27" s="323">
        <v>16</v>
      </c>
      <c r="Q27" s="348">
        <v>687</v>
      </c>
      <c r="R27" s="348">
        <v>2612</v>
      </c>
    </row>
    <row r="28" spans="2:18" x14ac:dyDescent="0.3">
      <c r="B28" s="323">
        <v>17</v>
      </c>
      <c r="C28" s="393">
        <v>25627</v>
      </c>
      <c r="D28" s="349">
        <v>2111</v>
      </c>
      <c r="E28" s="344">
        <f t="shared" si="0"/>
        <v>0.15794986906098019</v>
      </c>
      <c r="F28" s="345">
        <f>SUM(E$12:E28)</f>
        <v>2.0754208754208756</v>
      </c>
      <c r="G28" s="345">
        <f t="shared" si="1"/>
        <v>6.9180695847362514E-2</v>
      </c>
      <c r="H28" s="350">
        <f t="shared" si="3"/>
        <v>76</v>
      </c>
      <c r="I28" s="350">
        <f>I27</f>
        <v>20</v>
      </c>
      <c r="K28" s="323">
        <v>17</v>
      </c>
      <c r="L28" s="323">
        <f t="shared" si="2"/>
        <v>81</v>
      </c>
      <c r="M28" s="347">
        <v>1045</v>
      </c>
      <c r="N28" s="347">
        <v>3029</v>
      </c>
      <c r="P28" s="323">
        <v>17</v>
      </c>
      <c r="Q28" s="348">
        <v>697</v>
      </c>
      <c r="R28" s="348">
        <v>2806</v>
      </c>
    </row>
    <row r="29" spans="2:18" x14ac:dyDescent="0.3">
      <c r="B29" s="323">
        <v>18</v>
      </c>
      <c r="C29" s="393">
        <v>27738</v>
      </c>
      <c r="D29" s="349">
        <v>2236</v>
      </c>
      <c r="E29" s="344">
        <f t="shared" si="0"/>
        <v>0.16730265619154508</v>
      </c>
      <c r="F29" s="345">
        <f>SUM(E$12:E29)</f>
        <v>2.2427235316124206</v>
      </c>
      <c r="G29" s="345">
        <f t="shared" si="1"/>
        <v>7.4757451053747356E-2</v>
      </c>
      <c r="H29" s="350">
        <f t="shared" si="3"/>
        <v>76</v>
      </c>
      <c r="I29" s="350">
        <f t="shared" si="3"/>
        <v>20</v>
      </c>
      <c r="K29" s="323">
        <v>18</v>
      </c>
      <c r="L29" s="323">
        <f t="shared" si="2"/>
        <v>86</v>
      </c>
      <c r="M29" s="347">
        <v>1057</v>
      </c>
      <c r="N29" s="347">
        <v>3093</v>
      </c>
      <c r="P29" s="323">
        <v>18</v>
      </c>
      <c r="Q29" s="348">
        <v>707</v>
      </c>
      <c r="R29" s="348">
        <v>3013</v>
      </c>
    </row>
    <row r="30" spans="2:18" x14ac:dyDescent="0.3">
      <c r="B30" s="323">
        <v>19</v>
      </c>
      <c r="C30" s="393">
        <v>29974</v>
      </c>
      <c r="D30" s="349">
        <v>2361</v>
      </c>
      <c r="E30" s="344">
        <f t="shared" si="0"/>
        <v>0.17665544332211</v>
      </c>
      <c r="F30" s="345">
        <f>SUM(E$12:E30)</f>
        <v>2.4193789749345305</v>
      </c>
      <c r="G30" s="345">
        <f t="shared" si="1"/>
        <v>8.0645965831151009E-2</v>
      </c>
      <c r="H30" s="350">
        <f t="shared" ref="H30:I45" si="4">H29</f>
        <v>76</v>
      </c>
      <c r="I30" s="350">
        <f t="shared" si="4"/>
        <v>20</v>
      </c>
      <c r="K30" s="323">
        <v>19</v>
      </c>
      <c r="L30" s="323">
        <f t="shared" si="2"/>
        <v>91</v>
      </c>
      <c r="M30" s="347">
        <v>1069</v>
      </c>
      <c r="N30" s="347">
        <v>3158</v>
      </c>
      <c r="P30" s="323">
        <v>19</v>
      </c>
      <c r="Q30" s="348">
        <v>718</v>
      </c>
      <c r="R30" s="348">
        <v>3233</v>
      </c>
    </row>
    <row r="31" spans="2:18" x14ac:dyDescent="0.3">
      <c r="B31" s="323">
        <v>20</v>
      </c>
      <c r="C31" s="393">
        <v>32335</v>
      </c>
      <c r="D31" s="349">
        <v>2486</v>
      </c>
      <c r="E31" s="344">
        <f t="shared" si="0"/>
        <v>0.17623706224301716</v>
      </c>
      <c r="F31" s="345">
        <f>SUM(E$12:E31)</f>
        <v>2.5956160371775479</v>
      </c>
      <c r="G31" s="345">
        <f t="shared" si="1"/>
        <v>8.6520534572584934E-2</v>
      </c>
      <c r="H31" s="350">
        <f t="shared" si="4"/>
        <v>76</v>
      </c>
      <c r="I31" s="346">
        <v>21</v>
      </c>
      <c r="K31" s="323">
        <v>20</v>
      </c>
      <c r="L31" s="323">
        <f t="shared" si="2"/>
        <v>96</v>
      </c>
      <c r="M31" s="347">
        <v>1081</v>
      </c>
      <c r="N31" s="347">
        <v>3222</v>
      </c>
      <c r="P31" s="323">
        <v>20</v>
      </c>
      <c r="Q31" s="348">
        <v>729</v>
      </c>
      <c r="R31" s="348">
        <v>3467</v>
      </c>
    </row>
    <row r="32" spans="2:18" x14ac:dyDescent="0.3">
      <c r="B32" s="323">
        <v>21</v>
      </c>
      <c r="C32" s="393">
        <v>34821</v>
      </c>
      <c r="D32" s="349">
        <v>2612</v>
      </c>
      <c r="E32" s="344">
        <f t="shared" si="0"/>
        <v>0.18432009032531227</v>
      </c>
      <c r="F32" s="345">
        <f>SUM(E$12:E32)</f>
        <v>2.77993612750286</v>
      </c>
      <c r="G32" s="345">
        <f t="shared" si="1"/>
        <v>9.2664537583428672E-2</v>
      </c>
      <c r="H32" s="346">
        <v>81</v>
      </c>
      <c r="I32" s="350">
        <f>I31</f>
        <v>21</v>
      </c>
      <c r="K32" s="323">
        <v>21</v>
      </c>
      <c r="L32" s="323">
        <f t="shared" si="2"/>
        <v>101</v>
      </c>
      <c r="M32" s="347">
        <v>1094</v>
      </c>
      <c r="N32" s="347">
        <v>3287</v>
      </c>
      <c r="P32" s="323">
        <v>21</v>
      </c>
      <c r="Q32" s="348">
        <v>740</v>
      </c>
      <c r="R32" s="348">
        <v>3714</v>
      </c>
    </row>
    <row r="33" spans="2:18" x14ac:dyDescent="0.3">
      <c r="B33" s="323">
        <v>22</v>
      </c>
      <c r="C33" s="393">
        <v>37433</v>
      </c>
      <c r="D33" s="349">
        <v>2738</v>
      </c>
      <c r="E33" s="344">
        <f t="shared" si="0"/>
        <v>0.19321148825065274</v>
      </c>
      <c r="F33" s="351">
        <f>SUM(E$12:E33)</f>
        <v>2.9731476157535126</v>
      </c>
      <c r="G33" s="345">
        <f t="shared" si="1"/>
        <v>9.9104920525117088E-2</v>
      </c>
      <c r="H33" s="350">
        <f t="shared" si="4"/>
        <v>81</v>
      </c>
      <c r="I33" s="350">
        <f t="shared" si="4"/>
        <v>21</v>
      </c>
      <c r="K33" s="323">
        <v>22</v>
      </c>
      <c r="L33" s="323">
        <f t="shared" si="2"/>
        <v>106</v>
      </c>
      <c r="M33" s="347">
        <v>1107</v>
      </c>
      <c r="N33" s="347">
        <v>3352</v>
      </c>
      <c r="P33" s="323">
        <v>22</v>
      </c>
      <c r="Q33" s="348">
        <v>751</v>
      </c>
      <c r="R33" s="348">
        <v>3975</v>
      </c>
    </row>
    <row r="34" spans="2:18" x14ac:dyDescent="0.3">
      <c r="B34" s="323">
        <v>23</v>
      </c>
      <c r="C34" s="393">
        <v>40171</v>
      </c>
      <c r="D34" s="349">
        <v>2863</v>
      </c>
      <c r="E34" s="344">
        <f t="shared" si="0"/>
        <v>0.20203231952579212</v>
      </c>
      <c r="F34" s="345">
        <f>SUM(E$12:E34)</f>
        <v>3.1751799352793046</v>
      </c>
      <c r="G34" s="345">
        <f t="shared" si="1"/>
        <v>0.10583933117597683</v>
      </c>
      <c r="H34" s="350">
        <f t="shared" si="4"/>
        <v>81</v>
      </c>
      <c r="I34" s="350">
        <f t="shared" si="4"/>
        <v>21</v>
      </c>
      <c r="K34" s="323">
        <v>23</v>
      </c>
      <c r="L34" s="323">
        <f t="shared" si="2"/>
        <v>111</v>
      </c>
      <c r="M34" s="347">
        <v>1119</v>
      </c>
      <c r="N34" s="347">
        <v>3415</v>
      </c>
      <c r="P34" s="323">
        <v>23</v>
      </c>
      <c r="Q34" s="348">
        <v>762</v>
      </c>
      <c r="R34" s="348">
        <v>4249</v>
      </c>
    </row>
    <row r="35" spans="2:18" x14ac:dyDescent="0.3">
      <c r="B35" s="323">
        <v>24</v>
      </c>
      <c r="C35" s="393">
        <v>43034</v>
      </c>
      <c r="D35" s="349">
        <v>2989</v>
      </c>
      <c r="E35" s="344">
        <f t="shared" si="0"/>
        <v>0.21092371745113259</v>
      </c>
      <c r="F35" s="345">
        <f>SUM(E$12:E35)</f>
        <v>3.3861036527304371</v>
      </c>
      <c r="G35" s="345">
        <f t="shared" si="1"/>
        <v>0.11287012175768124</v>
      </c>
      <c r="H35" s="350">
        <f t="shared" si="4"/>
        <v>81</v>
      </c>
      <c r="I35" s="350">
        <f t="shared" si="4"/>
        <v>21</v>
      </c>
      <c r="K35" s="323">
        <v>24</v>
      </c>
      <c r="L35" s="323">
        <f t="shared" si="2"/>
        <v>116</v>
      </c>
      <c r="M35" s="347">
        <v>1131</v>
      </c>
      <c r="N35" s="347">
        <v>3479</v>
      </c>
      <c r="P35" s="323">
        <v>24</v>
      </c>
      <c r="Q35" s="348">
        <v>773</v>
      </c>
      <c r="R35" s="348">
        <v>4537</v>
      </c>
    </row>
    <row r="36" spans="2:18" x14ac:dyDescent="0.3">
      <c r="B36" s="323">
        <v>25</v>
      </c>
      <c r="C36" s="393">
        <v>46023</v>
      </c>
      <c r="D36" s="349">
        <v>3115</v>
      </c>
      <c r="E36" s="344">
        <f t="shared" si="0"/>
        <v>0.21981511537647308</v>
      </c>
      <c r="F36" s="345">
        <f>SUM(E$12:E36)</f>
        <v>3.60591876810691</v>
      </c>
      <c r="G36" s="345">
        <f t="shared" si="1"/>
        <v>0.12019729227023034</v>
      </c>
      <c r="H36" s="350">
        <f t="shared" si="4"/>
        <v>81</v>
      </c>
      <c r="I36" s="350">
        <f t="shared" si="4"/>
        <v>21</v>
      </c>
      <c r="K36" s="323">
        <v>25</v>
      </c>
      <c r="L36" s="323">
        <f t="shared" si="2"/>
        <v>121</v>
      </c>
      <c r="M36" s="347">
        <v>1143</v>
      </c>
      <c r="N36" s="347">
        <v>3544</v>
      </c>
      <c r="P36" s="323">
        <v>25</v>
      </c>
      <c r="Q36" s="348">
        <v>785</v>
      </c>
      <c r="R36" s="348">
        <v>4839</v>
      </c>
    </row>
    <row r="37" spans="2:18" x14ac:dyDescent="0.3">
      <c r="B37" s="323">
        <v>26</v>
      </c>
      <c r="C37" s="393">
        <v>49138</v>
      </c>
      <c r="D37" s="349">
        <v>3241</v>
      </c>
      <c r="E37" s="344">
        <f t="shared" si="0"/>
        <v>0.22870651330181357</v>
      </c>
      <c r="F37" s="345">
        <f>SUM(E$12:E37)</f>
        <v>3.8346252814087238</v>
      </c>
      <c r="G37" s="345">
        <f t="shared" si="1"/>
        <v>0.12782084271362412</v>
      </c>
      <c r="H37" s="350">
        <f t="shared" si="4"/>
        <v>81</v>
      </c>
      <c r="I37" s="350">
        <f t="shared" si="4"/>
        <v>21</v>
      </c>
      <c r="K37" s="323">
        <v>26</v>
      </c>
      <c r="L37" s="323">
        <f t="shared" si="2"/>
        <v>126</v>
      </c>
      <c r="M37" s="347">
        <v>1156</v>
      </c>
      <c r="N37" s="347">
        <v>3608</v>
      </c>
      <c r="P37" s="323">
        <v>26</v>
      </c>
      <c r="Q37" s="348">
        <v>797</v>
      </c>
      <c r="R37" s="348">
        <v>5154</v>
      </c>
    </row>
    <row r="38" spans="2:18" x14ac:dyDescent="0.3">
      <c r="B38" s="323">
        <v>27</v>
      </c>
      <c r="C38" s="393">
        <v>52379</v>
      </c>
      <c r="D38" s="349">
        <v>3367</v>
      </c>
      <c r="E38" s="344">
        <f t="shared" si="0"/>
        <v>0.23759791122715404</v>
      </c>
      <c r="F38" s="351">
        <f>SUM(E$12:E38)</f>
        <v>4.0722231926358781</v>
      </c>
      <c r="G38" s="345">
        <f t="shared" si="1"/>
        <v>0.13574077308786262</v>
      </c>
      <c r="H38" s="350">
        <f t="shared" si="4"/>
        <v>81</v>
      </c>
      <c r="I38" s="350">
        <f t="shared" si="4"/>
        <v>21</v>
      </c>
      <c r="K38" s="323">
        <v>27</v>
      </c>
      <c r="L38" s="323">
        <f t="shared" si="2"/>
        <v>131</v>
      </c>
      <c r="M38" s="347">
        <v>1169</v>
      </c>
      <c r="N38" s="347">
        <v>3672</v>
      </c>
      <c r="P38" s="323">
        <v>27</v>
      </c>
      <c r="Q38" s="348">
        <v>809</v>
      </c>
      <c r="R38" s="348">
        <v>5484</v>
      </c>
    </row>
    <row r="39" spans="2:18" x14ac:dyDescent="0.3">
      <c r="B39" s="323">
        <v>28</v>
      </c>
      <c r="C39" s="393">
        <v>55746</v>
      </c>
      <c r="D39" s="349">
        <v>3494</v>
      </c>
      <c r="E39" s="344">
        <f t="shared" si="0"/>
        <v>0.24655987580269564</v>
      </c>
      <c r="F39" s="345">
        <f>SUM(E$12:E39)</f>
        <v>4.3187830684385737</v>
      </c>
      <c r="G39" s="345">
        <f t="shared" si="1"/>
        <v>0.14395943561461913</v>
      </c>
      <c r="H39" s="350">
        <f t="shared" si="4"/>
        <v>81</v>
      </c>
      <c r="I39" s="350">
        <f t="shared" si="4"/>
        <v>21</v>
      </c>
      <c r="K39" s="323">
        <v>28</v>
      </c>
      <c r="L39" s="323">
        <f t="shared" si="2"/>
        <v>136</v>
      </c>
      <c r="M39" s="347">
        <v>1181</v>
      </c>
      <c r="N39" s="347">
        <v>3737</v>
      </c>
      <c r="P39" s="323">
        <v>28</v>
      </c>
      <c r="Q39" s="348">
        <v>821</v>
      </c>
      <c r="R39" s="348">
        <v>5827</v>
      </c>
    </row>
    <row r="40" spans="2:18" x14ac:dyDescent="0.3">
      <c r="B40" s="323">
        <v>29</v>
      </c>
      <c r="C40" s="393">
        <v>59240</v>
      </c>
      <c r="D40" s="349">
        <v>3620</v>
      </c>
      <c r="E40" s="344">
        <f t="shared" si="0"/>
        <v>0.25545127372803611</v>
      </c>
      <c r="F40" s="345">
        <f>SUM(E$12:E40)</f>
        <v>4.5742343421666103</v>
      </c>
      <c r="G40" s="345">
        <f t="shared" si="1"/>
        <v>0.15247447807222034</v>
      </c>
      <c r="H40" s="350">
        <f t="shared" si="4"/>
        <v>81</v>
      </c>
      <c r="I40" s="350">
        <f t="shared" si="4"/>
        <v>21</v>
      </c>
      <c r="K40" s="323">
        <v>29</v>
      </c>
      <c r="L40" s="323">
        <f t="shared" si="2"/>
        <v>141</v>
      </c>
      <c r="M40" s="347">
        <v>1193</v>
      </c>
      <c r="N40" s="347">
        <v>3801</v>
      </c>
      <c r="P40" s="323">
        <v>29</v>
      </c>
      <c r="Q40" s="348">
        <v>833</v>
      </c>
      <c r="R40" s="348">
        <v>6184</v>
      </c>
    </row>
    <row r="41" spans="2:18" x14ac:dyDescent="0.3">
      <c r="B41" s="323">
        <v>30</v>
      </c>
      <c r="C41" s="393">
        <v>62860</v>
      </c>
      <c r="D41" s="349">
        <v>3746</v>
      </c>
      <c r="E41" s="344">
        <f t="shared" si="0"/>
        <v>0.2643426716533766</v>
      </c>
      <c r="F41" s="345">
        <f>SUM(E$12:E41)</f>
        <v>4.8385770138199868</v>
      </c>
      <c r="G41" s="345">
        <f t="shared" si="1"/>
        <v>0.16128590046066624</v>
      </c>
      <c r="H41" s="350">
        <f t="shared" si="4"/>
        <v>81</v>
      </c>
      <c r="I41" s="350">
        <f t="shared" si="4"/>
        <v>21</v>
      </c>
      <c r="K41" s="323">
        <v>30</v>
      </c>
      <c r="L41" s="323">
        <f t="shared" si="2"/>
        <v>146</v>
      </c>
      <c r="M41" s="347">
        <v>1205</v>
      </c>
      <c r="N41" s="347">
        <v>3865</v>
      </c>
      <c r="P41" s="323">
        <v>30</v>
      </c>
      <c r="Q41" s="348">
        <v>845</v>
      </c>
      <c r="R41" s="348">
        <v>6556</v>
      </c>
    </row>
    <row r="42" spans="2:18" x14ac:dyDescent="0.3">
      <c r="B42" s="323">
        <v>31</v>
      </c>
      <c r="C42" s="393">
        <v>66606</v>
      </c>
      <c r="D42" s="349">
        <v>3873</v>
      </c>
      <c r="E42" s="344">
        <f t="shared" si="0"/>
        <v>0.27330463622891821</v>
      </c>
      <c r="F42" s="351">
        <f>SUM(E$12:E42)</f>
        <v>5.1118816500489048</v>
      </c>
      <c r="G42" s="345">
        <f t="shared" si="1"/>
        <v>0.17039605500163016</v>
      </c>
      <c r="H42" s="350">
        <f t="shared" si="4"/>
        <v>81</v>
      </c>
      <c r="I42" s="350">
        <f t="shared" si="4"/>
        <v>21</v>
      </c>
      <c r="K42" s="323">
        <v>31</v>
      </c>
      <c r="L42" s="323">
        <f t="shared" si="2"/>
        <v>151</v>
      </c>
      <c r="M42" s="347">
        <v>1218</v>
      </c>
      <c r="N42" s="347">
        <v>3930</v>
      </c>
      <c r="P42" s="323">
        <v>31</v>
      </c>
      <c r="Q42" s="348">
        <v>858</v>
      </c>
      <c r="R42" s="348">
        <v>6941</v>
      </c>
    </row>
    <row r="43" spans="2:18" x14ac:dyDescent="0.3">
      <c r="B43" s="323">
        <v>32</v>
      </c>
      <c r="C43" s="393">
        <v>70479</v>
      </c>
      <c r="D43" s="349">
        <v>4000</v>
      </c>
      <c r="E43" s="344">
        <f t="shared" si="0"/>
        <v>0.28226660080445981</v>
      </c>
      <c r="F43" s="345">
        <f>SUM(E$12:E43)</f>
        <v>5.3941482508533642</v>
      </c>
      <c r="G43" s="345">
        <f t="shared" si="1"/>
        <v>0.17980494169511213</v>
      </c>
      <c r="H43" s="350">
        <f t="shared" si="4"/>
        <v>81</v>
      </c>
      <c r="I43" s="350">
        <f t="shared" si="4"/>
        <v>21</v>
      </c>
      <c r="K43" s="323">
        <v>32</v>
      </c>
      <c r="L43" s="323">
        <f t="shared" si="2"/>
        <v>156</v>
      </c>
      <c r="M43" s="347">
        <v>1230</v>
      </c>
      <c r="N43" s="347">
        <v>3994</v>
      </c>
      <c r="P43" s="323">
        <v>32</v>
      </c>
      <c r="Q43" s="348">
        <v>871</v>
      </c>
      <c r="R43" s="348">
        <v>7341</v>
      </c>
    </row>
    <row r="44" spans="2:18" x14ac:dyDescent="0.3">
      <c r="B44" s="323">
        <v>33</v>
      </c>
      <c r="C44" s="393">
        <v>74479</v>
      </c>
      <c r="D44" s="349">
        <v>4127</v>
      </c>
      <c r="E44" s="344">
        <f t="shared" si="0"/>
        <v>0.29122856538000141</v>
      </c>
      <c r="F44" s="345">
        <f>SUM(E$12:E44)</f>
        <v>5.685376816233366</v>
      </c>
      <c r="G44" s="345">
        <f t="shared" si="1"/>
        <v>0.18951256054111221</v>
      </c>
      <c r="H44" s="350">
        <f t="shared" si="4"/>
        <v>81</v>
      </c>
      <c r="I44" s="350">
        <f t="shared" si="4"/>
        <v>21</v>
      </c>
      <c r="K44" s="323">
        <v>33</v>
      </c>
      <c r="L44" s="323">
        <f t="shared" si="2"/>
        <v>161</v>
      </c>
      <c r="M44" s="347">
        <v>1243</v>
      </c>
      <c r="N44" s="347">
        <v>4059</v>
      </c>
      <c r="P44" s="323">
        <v>33</v>
      </c>
      <c r="Q44" s="348">
        <v>884</v>
      </c>
      <c r="R44" s="348">
        <v>7755</v>
      </c>
    </row>
    <row r="45" spans="2:18" x14ac:dyDescent="0.3">
      <c r="B45" s="323">
        <v>34</v>
      </c>
      <c r="C45" s="393">
        <v>78606</v>
      </c>
      <c r="D45" s="349">
        <v>4254</v>
      </c>
      <c r="E45" s="344">
        <f t="shared" si="0"/>
        <v>0.30019052995554302</v>
      </c>
      <c r="F45" s="345">
        <f>SUM(E$12:E45)</f>
        <v>5.9855673461889092</v>
      </c>
      <c r="G45" s="345">
        <f t="shared" si="1"/>
        <v>0.19951891153963031</v>
      </c>
      <c r="H45" s="350">
        <f t="shared" si="4"/>
        <v>81</v>
      </c>
      <c r="I45" s="350">
        <f t="shared" si="4"/>
        <v>21</v>
      </c>
      <c r="K45" s="323">
        <v>34</v>
      </c>
      <c r="L45" s="323">
        <f t="shared" si="2"/>
        <v>166</v>
      </c>
      <c r="M45" s="347">
        <v>1255</v>
      </c>
      <c r="N45" s="347">
        <v>4123</v>
      </c>
      <c r="P45" s="323">
        <v>34</v>
      </c>
      <c r="Q45" s="348">
        <v>897</v>
      </c>
      <c r="R45" s="348">
        <v>8183</v>
      </c>
    </row>
    <row r="46" spans="2:18" x14ac:dyDescent="0.3">
      <c r="B46" s="323">
        <v>35</v>
      </c>
      <c r="C46" s="393">
        <v>82860</v>
      </c>
      <c r="D46" s="349">
        <v>4381</v>
      </c>
      <c r="E46" s="344">
        <f t="shared" si="0"/>
        <v>0.30915249453108462</v>
      </c>
      <c r="F46" s="351">
        <f>SUM(E$12:E46)</f>
        <v>6.2947198407199938</v>
      </c>
      <c r="G46" s="345">
        <f t="shared" si="1"/>
        <v>0.20982399469066645</v>
      </c>
      <c r="H46" s="350">
        <f t="shared" ref="H46:I61" si="5">H45</f>
        <v>81</v>
      </c>
      <c r="I46" s="350">
        <f t="shared" si="5"/>
        <v>21</v>
      </c>
      <c r="K46" s="323">
        <v>35</v>
      </c>
      <c r="L46" s="323">
        <f t="shared" si="2"/>
        <v>171</v>
      </c>
      <c r="M46" s="347">
        <v>1267</v>
      </c>
      <c r="N46" s="347">
        <v>4187</v>
      </c>
      <c r="P46" s="323">
        <v>35</v>
      </c>
      <c r="Q46" s="348">
        <v>910</v>
      </c>
      <c r="R46" s="348">
        <v>8626</v>
      </c>
    </row>
    <row r="47" spans="2:18" x14ac:dyDescent="0.3">
      <c r="B47" s="323">
        <v>36</v>
      </c>
      <c r="C47" s="393">
        <v>87241</v>
      </c>
      <c r="D47" s="349">
        <v>4508</v>
      </c>
      <c r="E47" s="344">
        <f t="shared" si="0"/>
        <v>0.31811445910662622</v>
      </c>
      <c r="F47" s="345">
        <f>SUM(E$12:E47)</f>
        <v>6.6128342998266199</v>
      </c>
      <c r="G47" s="345">
        <f t="shared" si="1"/>
        <v>0.22042780999422065</v>
      </c>
      <c r="H47" s="350">
        <f t="shared" si="5"/>
        <v>81</v>
      </c>
      <c r="I47" s="350">
        <f t="shared" si="5"/>
        <v>21</v>
      </c>
      <c r="K47" s="323">
        <v>36</v>
      </c>
      <c r="L47" s="323">
        <f t="shared" si="2"/>
        <v>176</v>
      </c>
      <c r="M47" s="347">
        <v>1279</v>
      </c>
      <c r="N47" s="347">
        <v>4251</v>
      </c>
      <c r="P47" s="323">
        <v>36</v>
      </c>
      <c r="Q47" s="348">
        <v>924</v>
      </c>
      <c r="R47" s="348">
        <v>9083</v>
      </c>
    </row>
    <row r="48" spans="2:18" x14ac:dyDescent="0.3">
      <c r="B48" s="323">
        <v>37</v>
      </c>
      <c r="C48" s="393">
        <v>91749</v>
      </c>
      <c r="D48" s="349">
        <v>4635</v>
      </c>
      <c r="E48" s="344">
        <f t="shared" si="0"/>
        <v>0.32707642368216783</v>
      </c>
      <c r="F48" s="345">
        <f>SUM(E$12:E48)</f>
        <v>6.9399107235087873</v>
      </c>
      <c r="G48" s="345">
        <f t="shared" si="1"/>
        <v>0.2313303574502929</v>
      </c>
      <c r="H48" s="350">
        <f t="shared" si="5"/>
        <v>81</v>
      </c>
      <c r="I48" s="350">
        <f t="shared" si="5"/>
        <v>21</v>
      </c>
      <c r="K48" s="323">
        <v>37</v>
      </c>
      <c r="L48" s="323">
        <f t="shared" si="2"/>
        <v>181</v>
      </c>
      <c r="M48" s="347">
        <v>1292</v>
      </c>
      <c r="N48" s="347">
        <v>4315</v>
      </c>
      <c r="P48" s="323">
        <v>37</v>
      </c>
      <c r="Q48" s="348">
        <v>938</v>
      </c>
      <c r="R48" s="348">
        <v>9555</v>
      </c>
    </row>
    <row r="49" spans="2:18" x14ac:dyDescent="0.3">
      <c r="B49" s="323">
        <v>38</v>
      </c>
      <c r="C49" s="393">
        <v>96384</v>
      </c>
      <c r="D49" s="349">
        <v>4762</v>
      </c>
      <c r="E49" s="344">
        <f t="shared" si="0"/>
        <v>0.33603838825770943</v>
      </c>
      <c r="F49" s="351">
        <f>SUM(E$12:E49)</f>
        <v>7.2759491117664972</v>
      </c>
      <c r="G49" s="345">
        <f t="shared" si="1"/>
        <v>0.24253163705888323</v>
      </c>
      <c r="H49" s="350">
        <f t="shared" si="5"/>
        <v>81</v>
      </c>
      <c r="I49" s="350">
        <f t="shared" si="5"/>
        <v>21</v>
      </c>
      <c r="K49" s="323">
        <v>38</v>
      </c>
      <c r="L49" s="323">
        <f t="shared" si="2"/>
        <v>186</v>
      </c>
      <c r="M49" s="347">
        <v>1305</v>
      </c>
      <c r="N49" s="347">
        <v>4380</v>
      </c>
      <c r="P49" s="323">
        <v>38</v>
      </c>
      <c r="Q49" s="348">
        <v>952</v>
      </c>
      <c r="R49" s="348">
        <v>10041</v>
      </c>
    </row>
    <row r="50" spans="2:18" x14ac:dyDescent="0.3">
      <c r="B50" s="323">
        <v>39</v>
      </c>
      <c r="C50" s="393">
        <v>101146</v>
      </c>
      <c r="D50" s="349">
        <v>4890</v>
      </c>
      <c r="E50" s="344">
        <f t="shared" si="0"/>
        <v>0.34507091948345214</v>
      </c>
      <c r="F50" s="345">
        <f>SUM(E$12:E50)</f>
        <v>7.621020031249949</v>
      </c>
      <c r="G50" s="345">
        <f t="shared" si="1"/>
        <v>0.25403400104166496</v>
      </c>
      <c r="H50" s="350">
        <f t="shared" si="5"/>
        <v>81</v>
      </c>
      <c r="I50" s="350">
        <f t="shared" si="5"/>
        <v>21</v>
      </c>
      <c r="K50" s="323">
        <v>39</v>
      </c>
      <c r="L50" s="323">
        <f t="shared" si="2"/>
        <v>191</v>
      </c>
      <c r="M50" s="347">
        <v>1317</v>
      </c>
      <c r="N50" s="347">
        <v>4444</v>
      </c>
      <c r="P50" s="323">
        <v>39</v>
      </c>
      <c r="Q50" s="348">
        <v>966</v>
      </c>
      <c r="R50" s="348">
        <v>10541</v>
      </c>
    </row>
    <row r="51" spans="2:18" x14ac:dyDescent="0.3">
      <c r="B51" s="323">
        <v>40</v>
      </c>
      <c r="C51" s="393">
        <v>106036</v>
      </c>
      <c r="D51" s="349">
        <v>5018</v>
      </c>
      <c r="E51" s="344">
        <f t="shared" si="0"/>
        <v>0.35410345070919486</v>
      </c>
      <c r="F51" s="345">
        <f>SUM(E$12:E51)</f>
        <v>7.9751234819591437</v>
      </c>
      <c r="G51" s="345">
        <f t="shared" si="1"/>
        <v>0.26583744939863813</v>
      </c>
      <c r="H51" s="350">
        <f t="shared" si="5"/>
        <v>81</v>
      </c>
      <c r="I51" s="350">
        <f t="shared" si="5"/>
        <v>21</v>
      </c>
      <c r="K51" s="323">
        <v>40</v>
      </c>
      <c r="L51" s="323">
        <f t="shared" si="2"/>
        <v>196</v>
      </c>
      <c r="M51" s="347">
        <v>1329</v>
      </c>
      <c r="N51" s="347">
        <v>4509</v>
      </c>
      <c r="P51" s="323">
        <v>40</v>
      </c>
      <c r="Q51" s="348">
        <v>980</v>
      </c>
      <c r="R51" s="348">
        <v>11056</v>
      </c>
    </row>
    <row r="52" spans="2:18" x14ac:dyDescent="0.3">
      <c r="B52" s="323">
        <v>41</v>
      </c>
      <c r="C52" s="393">
        <v>111054</v>
      </c>
      <c r="D52" s="349">
        <v>5145</v>
      </c>
      <c r="E52" s="344">
        <f t="shared" si="0"/>
        <v>0.36306541528473646</v>
      </c>
      <c r="F52" s="351">
        <f>SUM(E$12:E52)</f>
        <v>8.3381888972438798</v>
      </c>
      <c r="G52" s="345">
        <f t="shared" si="1"/>
        <v>0.27793962990812932</v>
      </c>
      <c r="H52" s="350">
        <f t="shared" si="5"/>
        <v>81</v>
      </c>
      <c r="I52" s="350">
        <f t="shared" si="5"/>
        <v>21</v>
      </c>
      <c r="P52" s="323">
        <v>41</v>
      </c>
      <c r="Q52" s="348">
        <v>995</v>
      </c>
      <c r="R52" s="348">
        <v>11452</v>
      </c>
    </row>
    <row r="53" spans="2:18" x14ac:dyDescent="0.3">
      <c r="B53" s="323">
        <v>42</v>
      </c>
      <c r="C53" s="393">
        <v>116199</v>
      </c>
      <c r="D53" s="349">
        <v>5273</v>
      </c>
      <c r="E53" s="344">
        <f t="shared" si="0"/>
        <v>0.37209794651047917</v>
      </c>
      <c r="F53" s="345">
        <f>SUM(E$12:E53)</f>
        <v>8.7102868437543588</v>
      </c>
      <c r="G53" s="345">
        <f t="shared" si="1"/>
        <v>0.29034289479181197</v>
      </c>
      <c r="H53" s="350">
        <f t="shared" si="5"/>
        <v>81</v>
      </c>
      <c r="I53" s="350">
        <f t="shared" si="5"/>
        <v>21</v>
      </c>
      <c r="P53" s="323">
        <v>42</v>
      </c>
      <c r="Q53" s="348">
        <v>1010</v>
      </c>
      <c r="R53" s="348">
        <v>11510</v>
      </c>
    </row>
    <row r="54" spans="2:18" x14ac:dyDescent="0.3">
      <c r="B54" s="323">
        <v>43</v>
      </c>
      <c r="C54" s="393">
        <v>121472</v>
      </c>
      <c r="D54" s="349">
        <v>5401</v>
      </c>
      <c r="E54" s="344">
        <f t="shared" si="0"/>
        <v>0.38113047773622188</v>
      </c>
      <c r="F54" s="345">
        <f>SUM(E$12:E54)</f>
        <v>9.0914173214905816</v>
      </c>
      <c r="G54" s="345">
        <f t="shared" si="1"/>
        <v>0.30304724404968603</v>
      </c>
      <c r="H54" s="350">
        <f t="shared" si="5"/>
        <v>81</v>
      </c>
      <c r="I54" s="350">
        <f t="shared" si="5"/>
        <v>21</v>
      </c>
      <c r="P54" s="323">
        <v>43</v>
      </c>
      <c r="Q54" s="348">
        <v>1025</v>
      </c>
      <c r="R54" s="348">
        <v>11569</v>
      </c>
    </row>
    <row r="55" spans="2:18" x14ac:dyDescent="0.3">
      <c r="B55" s="323">
        <v>44</v>
      </c>
      <c r="C55" s="393">
        <v>126873</v>
      </c>
      <c r="D55" s="349">
        <v>5529</v>
      </c>
      <c r="E55" s="344">
        <f t="shared" si="0"/>
        <v>0.3901630089619646</v>
      </c>
      <c r="F55" s="351">
        <f>SUM(E$12:E55)</f>
        <v>9.4815803304525463</v>
      </c>
      <c r="G55" s="345">
        <f t="shared" si="1"/>
        <v>0.31605267768175155</v>
      </c>
      <c r="H55" s="350">
        <f t="shared" si="5"/>
        <v>81</v>
      </c>
      <c r="I55" s="350">
        <f t="shared" si="5"/>
        <v>21</v>
      </c>
      <c r="P55" s="323">
        <v>44</v>
      </c>
      <c r="Q55" s="348">
        <v>1040</v>
      </c>
      <c r="R55" s="348">
        <v>11627</v>
      </c>
    </row>
    <row r="56" spans="2:18" x14ac:dyDescent="0.3">
      <c r="B56" s="323">
        <v>45</v>
      </c>
      <c r="C56" s="393">
        <v>132402</v>
      </c>
      <c r="D56" s="349">
        <v>5657</v>
      </c>
      <c r="E56" s="344">
        <f t="shared" si="0"/>
        <v>0.39919554018770731</v>
      </c>
      <c r="F56" s="345">
        <f>SUM(E$12:E56)</f>
        <v>9.8807758706402531</v>
      </c>
      <c r="G56" s="345">
        <f t="shared" si="1"/>
        <v>0.32935919568800842</v>
      </c>
      <c r="H56" s="350">
        <f t="shared" si="5"/>
        <v>81</v>
      </c>
      <c r="I56" s="350">
        <f t="shared" si="5"/>
        <v>21</v>
      </c>
      <c r="P56" s="323">
        <v>45</v>
      </c>
      <c r="Q56" s="348">
        <v>1056</v>
      </c>
      <c r="R56" s="348">
        <v>11686</v>
      </c>
    </row>
    <row r="57" spans="2:18" x14ac:dyDescent="0.3">
      <c r="B57" s="323">
        <v>46</v>
      </c>
      <c r="C57" s="393">
        <v>138059</v>
      </c>
      <c r="D57" s="349">
        <v>5786</v>
      </c>
      <c r="E57" s="344">
        <f t="shared" si="0"/>
        <v>0.40829863806365113</v>
      </c>
      <c r="F57" s="345">
        <f>SUM(E$12:E57)</f>
        <v>10.289074508703905</v>
      </c>
      <c r="G57" s="345">
        <f t="shared" si="1"/>
        <v>0.34296915029013014</v>
      </c>
      <c r="H57" s="350">
        <f t="shared" si="5"/>
        <v>81</v>
      </c>
      <c r="I57" s="350">
        <f t="shared" si="5"/>
        <v>21</v>
      </c>
      <c r="P57" s="323">
        <v>46</v>
      </c>
      <c r="Q57" s="348">
        <v>1072</v>
      </c>
      <c r="R57" s="348">
        <v>11745</v>
      </c>
    </row>
    <row r="58" spans="2:18" x14ac:dyDescent="0.3">
      <c r="B58" s="323">
        <v>47</v>
      </c>
      <c r="C58" s="393">
        <v>143845</v>
      </c>
      <c r="D58" s="349">
        <v>5914</v>
      </c>
      <c r="E58" s="344">
        <f t="shared" si="0"/>
        <v>0.41733116928939384</v>
      </c>
      <c r="F58" s="351">
        <f>SUM(E$12:E58)</f>
        <v>10.706405677993299</v>
      </c>
      <c r="G58" s="345">
        <f t="shared" si="1"/>
        <v>0.35688018926644333</v>
      </c>
      <c r="H58" s="350">
        <f t="shared" si="5"/>
        <v>81</v>
      </c>
      <c r="I58" s="350">
        <f t="shared" si="5"/>
        <v>21</v>
      </c>
      <c r="P58" s="323">
        <v>47</v>
      </c>
      <c r="Q58" s="348">
        <v>1088</v>
      </c>
      <c r="R58" s="348">
        <v>11803</v>
      </c>
    </row>
    <row r="59" spans="2:18" x14ac:dyDescent="0.3">
      <c r="B59" s="323">
        <v>48</v>
      </c>
      <c r="C59" s="393">
        <v>149759</v>
      </c>
      <c r="D59" s="349">
        <v>6043</v>
      </c>
      <c r="E59" s="344">
        <f t="shared" si="0"/>
        <v>0.42643426716533767</v>
      </c>
      <c r="F59" s="345">
        <f>SUM(E$12:E59)</f>
        <v>11.132839945158636</v>
      </c>
      <c r="G59" s="345">
        <f t="shared" si="1"/>
        <v>0.37109466483862119</v>
      </c>
      <c r="H59" s="350">
        <f t="shared" si="5"/>
        <v>81</v>
      </c>
      <c r="I59" s="350">
        <f t="shared" si="5"/>
        <v>21</v>
      </c>
      <c r="P59" s="323">
        <v>48</v>
      </c>
      <c r="Q59" s="348">
        <v>1104</v>
      </c>
      <c r="R59" s="348">
        <v>11862</v>
      </c>
    </row>
    <row r="60" spans="2:18" x14ac:dyDescent="0.3">
      <c r="B60" s="323">
        <v>49</v>
      </c>
      <c r="C60" s="393">
        <v>155802</v>
      </c>
      <c r="D60" s="349">
        <v>6171</v>
      </c>
      <c r="E60" s="344">
        <f t="shared" si="0"/>
        <v>0.43546679839108038</v>
      </c>
      <c r="F60" s="351">
        <f>SUM(E$12:E60)</f>
        <v>11.568306743549718</v>
      </c>
      <c r="G60" s="345">
        <f t="shared" si="1"/>
        <v>0.38561022478499057</v>
      </c>
      <c r="H60" s="350">
        <f t="shared" si="5"/>
        <v>81</v>
      </c>
      <c r="I60" s="350">
        <f t="shared" si="5"/>
        <v>21</v>
      </c>
      <c r="P60" s="323">
        <v>49</v>
      </c>
      <c r="Q60" s="348">
        <v>1121</v>
      </c>
      <c r="R60" s="348">
        <v>11920</v>
      </c>
    </row>
    <row r="61" spans="2:18" x14ac:dyDescent="0.3">
      <c r="B61" s="352">
        <v>50</v>
      </c>
      <c r="C61" s="394">
        <v>161973</v>
      </c>
      <c r="D61" s="353">
        <v>6300</v>
      </c>
      <c r="E61" s="356">
        <f t="shared" si="0"/>
        <v>0.42129196201685165</v>
      </c>
      <c r="F61" s="335">
        <f>SUM(E$12:E61)</f>
        <v>11.98959870556657</v>
      </c>
      <c r="G61" s="335">
        <f t="shared" si="1"/>
        <v>0.39965329018555235</v>
      </c>
      <c r="H61" s="334">
        <f t="shared" si="5"/>
        <v>81</v>
      </c>
      <c r="I61" s="346">
        <v>22</v>
      </c>
      <c r="P61" s="323">
        <v>50</v>
      </c>
      <c r="Q61" s="348">
        <v>1138</v>
      </c>
      <c r="R61" s="348">
        <v>11979</v>
      </c>
    </row>
    <row r="62" spans="2:18" x14ac:dyDescent="0.3">
      <c r="B62" s="354">
        <v>51</v>
      </c>
      <c r="C62" s="393">
        <v>168273</v>
      </c>
      <c r="D62" s="349">
        <v>6429</v>
      </c>
      <c r="E62" s="344">
        <f t="shared" si="0"/>
        <v>0.42991841647719675</v>
      </c>
      <c r="F62" s="345">
        <f>SUM(E$12:E62)</f>
        <v>12.419517122043766</v>
      </c>
      <c r="G62" s="345">
        <f t="shared" si="1"/>
        <v>0.41398390406812552</v>
      </c>
      <c r="H62" s="350">
        <f t="shared" ref="H62:I77" si="6">H61</f>
        <v>81</v>
      </c>
      <c r="I62" s="350">
        <f t="shared" si="6"/>
        <v>22</v>
      </c>
      <c r="P62" s="323">
        <v>51</v>
      </c>
      <c r="Q62" s="348">
        <v>1155</v>
      </c>
      <c r="R62" s="348">
        <v>12038</v>
      </c>
    </row>
    <row r="63" spans="2:18" x14ac:dyDescent="0.3">
      <c r="B63" s="354">
        <v>52</v>
      </c>
      <c r="C63" s="393">
        <v>174702</v>
      </c>
      <c r="D63" s="349">
        <v>6558</v>
      </c>
      <c r="E63" s="344">
        <f t="shared" si="0"/>
        <v>0.4385448709375418</v>
      </c>
      <c r="F63" s="345">
        <f>SUM(E$12:E63)</f>
        <v>12.858061992981307</v>
      </c>
      <c r="G63" s="345">
        <f t="shared" si="1"/>
        <v>0.42860206643271026</v>
      </c>
      <c r="H63" s="350">
        <f t="shared" si="6"/>
        <v>81</v>
      </c>
      <c r="I63" s="350">
        <f t="shared" si="6"/>
        <v>22</v>
      </c>
      <c r="P63" s="323">
        <v>52</v>
      </c>
      <c r="Q63" s="348">
        <v>1172</v>
      </c>
      <c r="R63" s="348">
        <v>12096</v>
      </c>
    </row>
    <row r="64" spans="2:18" x14ac:dyDescent="0.3">
      <c r="B64" s="354">
        <v>53</v>
      </c>
      <c r="C64" s="393">
        <v>181260</v>
      </c>
      <c r="D64" s="349">
        <v>6687</v>
      </c>
      <c r="E64" s="344">
        <f t="shared" si="0"/>
        <v>0.44717132539788684</v>
      </c>
      <c r="F64" s="345">
        <f>SUM(E$12:E64)</f>
        <v>13.305233318379194</v>
      </c>
      <c r="G64" s="345">
        <f t="shared" si="1"/>
        <v>0.44350777727930646</v>
      </c>
      <c r="H64" s="350">
        <f t="shared" si="6"/>
        <v>81</v>
      </c>
      <c r="I64" s="350">
        <f t="shared" si="6"/>
        <v>22</v>
      </c>
      <c r="P64" s="323">
        <v>53</v>
      </c>
      <c r="Q64" s="348">
        <v>1190</v>
      </c>
      <c r="R64" s="348">
        <v>12155</v>
      </c>
    </row>
    <row r="65" spans="2:18" x14ac:dyDescent="0.3">
      <c r="B65" s="354">
        <v>54</v>
      </c>
      <c r="C65" s="393">
        <v>187947</v>
      </c>
      <c r="D65" s="349">
        <v>6816</v>
      </c>
      <c r="E65" s="344">
        <f t="shared" si="0"/>
        <v>0.45579777985823189</v>
      </c>
      <c r="F65" s="345">
        <f>SUM(E$12:E65)</f>
        <v>13.761031098237426</v>
      </c>
      <c r="G65" s="345">
        <f t="shared" si="1"/>
        <v>0.45870103660791423</v>
      </c>
      <c r="H65" s="350">
        <f t="shared" si="6"/>
        <v>81</v>
      </c>
      <c r="I65" s="350">
        <f t="shared" si="6"/>
        <v>22</v>
      </c>
      <c r="P65" s="323">
        <v>54</v>
      </c>
      <c r="Q65" s="348">
        <v>1208</v>
      </c>
      <c r="R65" s="348">
        <v>12213</v>
      </c>
    </row>
    <row r="66" spans="2:18" x14ac:dyDescent="0.3">
      <c r="B66" s="354">
        <v>55</v>
      </c>
      <c r="C66" s="393">
        <v>194763</v>
      </c>
      <c r="D66" s="349">
        <v>6945</v>
      </c>
      <c r="E66" s="344">
        <f t="shared" si="0"/>
        <v>0.46442423431857699</v>
      </c>
      <c r="F66" s="345">
        <f>SUM(E$12:E66)</f>
        <v>14.225455332556002</v>
      </c>
      <c r="G66" s="345">
        <f t="shared" si="1"/>
        <v>0.47418184441853339</v>
      </c>
      <c r="H66" s="350">
        <f t="shared" si="6"/>
        <v>81</v>
      </c>
      <c r="I66" s="350">
        <f t="shared" si="6"/>
        <v>22</v>
      </c>
      <c r="P66" s="323">
        <v>55</v>
      </c>
      <c r="Q66" s="348">
        <v>1226</v>
      </c>
      <c r="R66" s="348">
        <v>12272</v>
      </c>
    </row>
    <row r="67" spans="2:18" x14ac:dyDescent="0.3">
      <c r="B67" s="354">
        <v>56</v>
      </c>
      <c r="C67" s="393">
        <v>201708</v>
      </c>
      <c r="D67" s="349">
        <v>7075</v>
      </c>
      <c r="E67" s="344">
        <f t="shared" si="0"/>
        <v>0.47311756051892473</v>
      </c>
      <c r="F67" s="345">
        <f>SUM(E$12:E67)</f>
        <v>14.698572893074926</v>
      </c>
      <c r="G67" s="345">
        <f t="shared" si="1"/>
        <v>0.4899524297691642</v>
      </c>
      <c r="H67" s="350">
        <f t="shared" si="6"/>
        <v>81</v>
      </c>
      <c r="I67" s="350">
        <f t="shared" si="6"/>
        <v>22</v>
      </c>
      <c r="P67" s="323">
        <v>56</v>
      </c>
      <c r="Q67" s="348">
        <v>1244</v>
      </c>
      <c r="R67" s="348">
        <v>12331</v>
      </c>
    </row>
    <row r="68" spans="2:18" x14ac:dyDescent="0.3">
      <c r="B68" s="354">
        <v>57</v>
      </c>
      <c r="C68" s="393">
        <v>208783</v>
      </c>
      <c r="D68" s="349">
        <v>7204</v>
      </c>
      <c r="E68" s="344">
        <f t="shared" si="0"/>
        <v>0.48174401497926977</v>
      </c>
      <c r="F68" s="345">
        <f>SUM(E$12:E68)</f>
        <v>15.180316908054197</v>
      </c>
      <c r="G68" s="345">
        <f t="shared" si="1"/>
        <v>0.50601056360180652</v>
      </c>
      <c r="H68" s="350">
        <f t="shared" si="6"/>
        <v>81</v>
      </c>
      <c r="I68" s="350">
        <f t="shared" si="6"/>
        <v>22</v>
      </c>
      <c r="P68" s="323">
        <v>57</v>
      </c>
      <c r="Q68" s="348">
        <v>1263</v>
      </c>
      <c r="R68" s="348">
        <v>12389</v>
      </c>
    </row>
    <row r="69" spans="2:18" x14ac:dyDescent="0.3">
      <c r="B69" s="354">
        <v>58</v>
      </c>
      <c r="C69" s="393">
        <v>215987</v>
      </c>
      <c r="D69" s="349">
        <v>7334</v>
      </c>
      <c r="E69" s="344">
        <f t="shared" si="0"/>
        <v>0.49043734117961751</v>
      </c>
      <c r="F69" s="345">
        <f>SUM(E$12:E69)</f>
        <v>15.670754249233815</v>
      </c>
      <c r="G69" s="345">
        <f t="shared" si="1"/>
        <v>0.52235847497446053</v>
      </c>
      <c r="H69" s="350">
        <f t="shared" si="6"/>
        <v>81</v>
      </c>
      <c r="I69" s="350">
        <f t="shared" si="6"/>
        <v>22</v>
      </c>
      <c r="P69" s="323">
        <v>58</v>
      </c>
      <c r="Q69" s="348">
        <v>1282</v>
      </c>
      <c r="R69" s="348">
        <v>12447</v>
      </c>
    </row>
    <row r="70" spans="2:18" x14ac:dyDescent="0.3">
      <c r="B70" s="354">
        <v>59</v>
      </c>
      <c r="C70" s="393">
        <v>223321</v>
      </c>
      <c r="D70" s="349">
        <v>7464</v>
      </c>
      <c r="E70" s="344">
        <f t="shared" si="0"/>
        <v>0.49913066737996525</v>
      </c>
      <c r="F70" s="345">
        <f>SUM(E$12:E70)</f>
        <v>16.169884916613778</v>
      </c>
      <c r="G70" s="345">
        <f t="shared" si="1"/>
        <v>0.5389961638871259</v>
      </c>
      <c r="H70" s="350">
        <f t="shared" si="6"/>
        <v>81</v>
      </c>
      <c r="I70" s="350">
        <f t="shared" si="6"/>
        <v>22</v>
      </c>
      <c r="P70" s="323">
        <v>59</v>
      </c>
      <c r="Q70" s="348">
        <v>1301</v>
      </c>
      <c r="R70" s="348">
        <v>12506</v>
      </c>
    </row>
    <row r="71" spans="2:18" x14ac:dyDescent="0.3">
      <c r="B71" s="354">
        <v>60</v>
      </c>
      <c r="C71" s="393">
        <v>230785</v>
      </c>
      <c r="D71" s="349">
        <v>7594</v>
      </c>
      <c r="E71" s="344">
        <f t="shared" si="0"/>
        <v>0.50782399358031294</v>
      </c>
      <c r="F71" s="345">
        <f>SUM(E$12:E71)</f>
        <v>16.677708910194092</v>
      </c>
      <c r="G71" s="345">
        <f t="shared" si="1"/>
        <v>0.55592363033980308</v>
      </c>
      <c r="H71" s="350">
        <f t="shared" si="6"/>
        <v>81</v>
      </c>
      <c r="I71" s="350">
        <f t="shared" si="6"/>
        <v>22</v>
      </c>
      <c r="P71" s="323">
        <v>60</v>
      </c>
      <c r="Q71" s="348">
        <v>1321</v>
      </c>
      <c r="R71" s="348">
        <v>12564</v>
      </c>
    </row>
    <row r="72" spans="2:18" x14ac:dyDescent="0.3">
      <c r="B72" s="354">
        <v>61</v>
      </c>
      <c r="C72" s="393">
        <v>238379</v>
      </c>
      <c r="D72" s="349">
        <v>7724</v>
      </c>
      <c r="E72" s="344">
        <f t="shared" si="0"/>
        <v>0.51651731978066073</v>
      </c>
      <c r="F72" s="345">
        <f>SUM(E$12:E72)</f>
        <v>17.194226229974753</v>
      </c>
      <c r="G72" s="345">
        <f t="shared" si="1"/>
        <v>0.57314087433249172</v>
      </c>
      <c r="H72" s="350">
        <f t="shared" si="6"/>
        <v>81</v>
      </c>
      <c r="I72" s="350">
        <f t="shared" si="6"/>
        <v>22</v>
      </c>
      <c r="P72" s="323">
        <v>61</v>
      </c>
      <c r="Q72" s="348">
        <v>1341</v>
      </c>
      <c r="R72" s="348">
        <v>12623</v>
      </c>
    </row>
    <row r="73" spans="2:18" x14ac:dyDescent="0.3">
      <c r="B73" s="354">
        <v>62</v>
      </c>
      <c r="C73" s="393">
        <v>246103</v>
      </c>
      <c r="D73" s="349">
        <v>7854</v>
      </c>
      <c r="E73" s="344">
        <f t="shared" si="0"/>
        <v>0.52521064598100842</v>
      </c>
      <c r="F73" s="345">
        <f>SUM(E$12:E73)</f>
        <v>17.719436875955761</v>
      </c>
      <c r="G73" s="345">
        <f t="shared" si="1"/>
        <v>0.59064789586519206</v>
      </c>
      <c r="H73" s="350">
        <f t="shared" si="6"/>
        <v>81</v>
      </c>
      <c r="I73" s="350">
        <f t="shared" si="6"/>
        <v>22</v>
      </c>
      <c r="P73" s="323">
        <v>62</v>
      </c>
      <c r="Q73" s="348">
        <v>1361</v>
      </c>
      <c r="R73" s="348">
        <v>12681</v>
      </c>
    </row>
    <row r="74" spans="2:18" x14ac:dyDescent="0.3">
      <c r="B74" s="354">
        <v>63</v>
      </c>
      <c r="C74" s="393">
        <v>253957</v>
      </c>
      <c r="D74" s="349">
        <v>7984</v>
      </c>
      <c r="E74" s="344">
        <f t="shared" si="0"/>
        <v>0.53390397218135621</v>
      </c>
      <c r="F74" s="345">
        <f>SUM(E$12:E74)</f>
        <v>18.253340848137118</v>
      </c>
      <c r="G74" s="345">
        <f t="shared" si="1"/>
        <v>0.60844469493790387</v>
      </c>
      <c r="H74" s="350">
        <f t="shared" si="6"/>
        <v>81</v>
      </c>
      <c r="I74" s="350">
        <f t="shared" si="6"/>
        <v>22</v>
      </c>
      <c r="P74" s="323">
        <v>63</v>
      </c>
      <c r="Q74" s="348">
        <v>1381</v>
      </c>
      <c r="R74" s="348">
        <v>12740</v>
      </c>
    </row>
    <row r="75" spans="2:18" x14ac:dyDescent="0.3">
      <c r="B75" s="354">
        <v>64</v>
      </c>
      <c r="C75" s="393">
        <v>261941</v>
      </c>
      <c r="D75" s="349">
        <v>8114</v>
      </c>
      <c r="E75" s="344">
        <f t="shared" si="0"/>
        <v>0.5425972983817039</v>
      </c>
      <c r="F75" s="345">
        <f>SUM(E$12:E75)</f>
        <v>18.795938146518822</v>
      </c>
      <c r="G75" s="345">
        <f t="shared" si="1"/>
        <v>0.62653127155062738</v>
      </c>
      <c r="H75" s="350">
        <f t="shared" si="6"/>
        <v>81</v>
      </c>
      <c r="I75" s="350">
        <f t="shared" si="6"/>
        <v>22</v>
      </c>
      <c r="P75" s="323">
        <v>64</v>
      </c>
      <c r="Q75" s="348">
        <v>1402</v>
      </c>
      <c r="R75" s="348">
        <v>12798</v>
      </c>
    </row>
    <row r="76" spans="2:18" x14ac:dyDescent="0.3">
      <c r="B76" s="354">
        <v>65</v>
      </c>
      <c r="C76" s="393">
        <v>270055</v>
      </c>
      <c r="D76" s="349">
        <v>8245</v>
      </c>
      <c r="E76" s="344">
        <f t="shared" ref="E76:E139" si="7">D76/(VLOOKUP(H76,$L$12:$N$51,3,0)+VLOOKUP(I76,$P$12:$R$131,3,0)*$F$8/$E$8)</f>
        <v>0.55135749632205433</v>
      </c>
      <c r="F76" s="345">
        <f>SUM(E$12:E76)</f>
        <v>19.347295642840876</v>
      </c>
      <c r="G76" s="345">
        <f t="shared" si="1"/>
        <v>0.64490985476136253</v>
      </c>
      <c r="H76" s="350">
        <f t="shared" si="6"/>
        <v>81</v>
      </c>
      <c r="I76" s="350">
        <f t="shared" si="6"/>
        <v>22</v>
      </c>
      <c r="P76" s="323">
        <v>65</v>
      </c>
      <c r="Q76" s="348">
        <v>1423</v>
      </c>
      <c r="R76" s="348">
        <v>12857</v>
      </c>
    </row>
    <row r="77" spans="2:18" x14ac:dyDescent="0.3">
      <c r="B77" s="354">
        <v>66</v>
      </c>
      <c r="C77" s="393">
        <v>278300</v>
      </c>
      <c r="D77" s="349">
        <v>8375</v>
      </c>
      <c r="E77" s="344">
        <f t="shared" si="7"/>
        <v>0.56005082252240201</v>
      </c>
      <c r="F77" s="345">
        <f>SUM(E$12:E77)</f>
        <v>19.907346465363279</v>
      </c>
      <c r="G77" s="345">
        <f t="shared" ref="G77:G140" si="8">F77/$B$8</f>
        <v>0.66357821551210927</v>
      </c>
      <c r="H77" s="350">
        <f t="shared" si="6"/>
        <v>81</v>
      </c>
      <c r="I77" s="350">
        <f t="shared" si="6"/>
        <v>22</v>
      </c>
      <c r="P77" s="323">
        <v>66</v>
      </c>
      <c r="Q77" s="348">
        <v>1444</v>
      </c>
      <c r="R77" s="348">
        <v>12916</v>
      </c>
    </row>
    <row r="78" spans="2:18" x14ac:dyDescent="0.3">
      <c r="B78" s="354">
        <v>67</v>
      </c>
      <c r="C78" s="393">
        <v>286675</v>
      </c>
      <c r="D78" s="349">
        <v>8506</v>
      </c>
      <c r="E78" s="344">
        <f t="shared" si="7"/>
        <v>0.56881102046275245</v>
      </c>
      <c r="F78" s="345">
        <f>SUM(E$12:E78)</f>
        <v>20.476157485826032</v>
      </c>
      <c r="G78" s="345">
        <f t="shared" si="8"/>
        <v>0.68253858286086777</v>
      </c>
      <c r="H78" s="350">
        <f t="shared" ref="H78:I93" si="9">H77</f>
        <v>81</v>
      </c>
      <c r="I78" s="350">
        <f t="shared" si="9"/>
        <v>22</v>
      </c>
      <c r="P78" s="323">
        <v>67</v>
      </c>
      <c r="Q78" s="348">
        <v>1466</v>
      </c>
      <c r="R78" s="348">
        <v>12974</v>
      </c>
    </row>
    <row r="79" spans="2:18" x14ac:dyDescent="0.3">
      <c r="B79" s="354">
        <v>68</v>
      </c>
      <c r="C79" s="393">
        <v>295181</v>
      </c>
      <c r="D79" s="349">
        <v>8637</v>
      </c>
      <c r="E79" s="344">
        <f t="shared" si="7"/>
        <v>0.57757121840310288</v>
      </c>
      <c r="F79" s="345">
        <f>SUM(E$12:E79)</f>
        <v>21.053728704229137</v>
      </c>
      <c r="G79" s="345">
        <f t="shared" si="8"/>
        <v>0.70179095680763792</v>
      </c>
      <c r="H79" s="350">
        <f t="shared" si="9"/>
        <v>81</v>
      </c>
      <c r="I79" s="350">
        <f t="shared" si="9"/>
        <v>22</v>
      </c>
      <c r="P79" s="323">
        <v>68</v>
      </c>
      <c r="Q79" s="348">
        <v>1488</v>
      </c>
      <c r="R79" s="348">
        <v>13033</v>
      </c>
    </row>
    <row r="80" spans="2:18" x14ac:dyDescent="0.3">
      <c r="B80" s="354">
        <v>69</v>
      </c>
      <c r="C80" s="393">
        <v>303818</v>
      </c>
      <c r="D80" s="349">
        <v>8767</v>
      </c>
      <c r="E80" s="344">
        <f t="shared" si="7"/>
        <v>0.58626454460345057</v>
      </c>
      <c r="F80" s="345">
        <f>SUM(E$12:E80)</f>
        <v>21.639993248832589</v>
      </c>
      <c r="G80" s="345">
        <f t="shared" si="8"/>
        <v>0.72133310829441966</v>
      </c>
      <c r="H80" s="350">
        <f t="shared" si="9"/>
        <v>81</v>
      </c>
      <c r="I80" s="350">
        <f t="shared" si="9"/>
        <v>22</v>
      </c>
      <c r="P80" s="323">
        <v>69</v>
      </c>
      <c r="Q80" s="348">
        <v>1510</v>
      </c>
      <c r="R80" s="348">
        <v>13092</v>
      </c>
    </row>
    <row r="81" spans="2:18" x14ac:dyDescent="0.3">
      <c r="B81" s="354">
        <v>70</v>
      </c>
      <c r="C81" s="393">
        <v>312585</v>
      </c>
      <c r="D81" s="349">
        <v>8898</v>
      </c>
      <c r="E81" s="344">
        <f t="shared" si="7"/>
        <v>0.595024742543801</v>
      </c>
      <c r="F81" s="345">
        <f>SUM(E$12:E81)</f>
        <v>22.235017991376388</v>
      </c>
      <c r="G81" s="345">
        <f t="shared" si="8"/>
        <v>0.74116726637921293</v>
      </c>
      <c r="H81" s="350">
        <f t="shared" si="9"/>
        <v>81</v>
      </c>
      <c r="I81" s="350">
        <f t="shared" si="9"/>
        <v>22</v>
      </c>
      <c r="P81" s="323">
        <v>70</v>
      </c>
      <c r="Q81" s="348">
        <v>1533</v>
      </c>
      <c r="R81" s="348">
        <v>13150</v>
      </c>
    </row>
    <row r="82" spans="2:18" x14ac:dyDescent="0.3">
      <c r="B82" s="354">
        <v>71</v>
      </c>
      <c r="C82" s="393">
        <v>321483</v>
      </c>
      <c r="D82" s="349">
        <v>9030</v>
      </c>
      <c r="E82" s="344">
        <f t="shared" si="7"/>
        <v>0.60385181222415407</v>
      </c>
      <c r="F82" s="345">
        <f>SUM(E$12:E82)</f>
        <v>22.838869803600542</v>
      </c>
      <c r="G82" s="345">
        <f t="shared" si="8"/>
        <v>0.76129566012001804</v>
      </c>
      <c r="H82" s="350">
        <f t="shared" si="9"/>
        <v>81</v>
      </c>
      <c r="I82" s="350">
        <f t="shared" si="9"/>
        <v>22</v>
      </c>
      <c r="P82" s="323">
        <v>71</v>
      </c>
      <c r="Q82" s="348">
        <v>1556</v>
      </c>
      <c r="R82" s="348">
        <v>13209</v>
      </c>
    </row>
    <row r="83" spans="2:18" x14ac:dyDescent="0.3">
      <c r="B83" s="354">
        <v>72</v>
      </c>
      <c r="C83" s="393">
        <v>330513</v>
      </c>
      <c r="D83" s="349">
        <v>9161</v>
      </c>
      <c r="E83" s="344">
        <f t="shared" si="7"/>
        <v>0.61261201016450451</v>
      </c>
      <c r="F83" s="345">
        <f>SUM(E$12:E83)</f>
        <v>23.451481813765046</v>
      </c>
      <c r="G83" s="345">
        <f t="shared" si="8"/>
        <v>0.7817160604588349</v>
      </c>
      <c r="H83" s="350">
        <f t="shared" si="9"/>
        <v>81</v>
      </c>
      <c r="I83" s="350">
        <f t="shared" si="9"/>
        <v>22</v>
      </c>
      <c r="P83" s="323">
        <v>72</v>
      </c>
      <c r="Q83" s="348">
        <v>1579</v>
      </c>
      <c r="R83" s="348">
        <v>13268</v>
      </c>
    </row>
    <row r="84" spans="2:18" x14ac:dyDescent="0.3">
      <c r="B84" s="354">
        <v>73</v>
      </c>
      <c r="C84" s="393">
        <v>339674</v>
      </c>
      <c r="D84" s="349">
        <v>9292</v>
      </c>
      <c r="E84" s="344">
        <f t="shared" si="7"/>
        <v>0.62137220810485494</v>
      </c>
      <c r="F84" s="345">
        <f>SUM(E$12:E84)</f>
        <v>24.072854021869901</v>
      </c>
      <c r="G84" s="345">
        <f t="shared" si="8"/>
        <v>0.80242846739566331</v>
      </c>
      <c r="H84" s="350">
        <f t="shared" si="9"/>
        <v>81</v>
      </c>
      <c r="I84" s="350">
        <f t="shared" si="9"/>
        <v>22</v>
      </c>
      <c r="P84" s="323">
        <v>73</v>
      </c>
      <c r="Q84" s="348">
        <v>1603</v>
      </c>
      <c r="R84" s="348">
        <v>13326</v>
      </c>
    </row>
    <row r="85" spans="2:18" x14ac:dyDescent="0.3">
      <c r="B85" s="354">
        <v>74</v>
      </c>
      <c r="C85" s="393">
        <v>348966</v>
      </c>
      <c r="D85" s="349">
        <v>9423</v>
      </c>
      <c r="E85" s="344">
        <f t="shared" si="7"/>
        <v>0.63013240604520526</v>
      </c>
      <c r="F85" s="345">
        <f>SUM(E$12:E85)</f>
        <v>24.702986427915107</v>
      </c>
      <c r="G85" s="345">
        <f t="shared" si="8"/>
        <v>0.8234328809305036</v>
      </c>
      <c r="H85" s="350">
        <f t="shared" si="9"/>
        <v>81</v>
      </c>
      <c r="I85" s="350">
        <f t="shared" si="9"/>
        <v>22</v>
      </c>
      <c r="P85" s="323">
        <v>74</v>
      </c>
      <c r="Q85" s="348">
        <v>1627</v>
      </c>
      <c r="R85" s="348">
        <v>13385</v>
      </c>
    </row>
    <row r="86" spans="2:18" x14ac:dyDescent="0.3">
      <c r="B86" s="354">
        <v>75</v>
      </c>
      <c r="C86" s="393">
        <v>358389</v>
      </c>
      <c r="D86" s="349">
        <v>9555</v>
      </c>
      <c r="E86" s="344">
        <f t="shared" si="7"/>
        <v>0.60566683569979718</v>
      </c>
      <c r="F86" s="345">
        <f>SUM(E$12:E86)</f>
        <v>25.308653263614904</v>
      </c>
      <c r="G86" s="345">
        <f t="shared" si="8"/>
        <v>0.8436217754538301</v>
      </c>
      <c r="H86" s="350">
        <f t="shared" si="9"/>
        <v>81</v>
      </c>
      <c r="I86" s="346">
        <v>23</v>
      </c>
      <c r="P86" s="323">
        <v>75</v>
      </c>
      <c r="Q86" s="348">
        <v>1651</v>
      </c>
      <c r="R86" s="348">
        <v>13443</v>
      </c>
    </row>
    <row r="87" spans="2:18" x14ac:dyDescent="0.3">
      <c r="B87" s="354">
        <v>76</v>
      </c>
      <c r="C87" s="393">
        <v>367944</v>
      </c>
      <c r="D87" s="349">
        <v>9687</v>
      </c>
      <c r="E87" s="344">
        <f t="shared" si="7"/>
        <v>0.61403397565922924</v>
      </c>
      <c r="F87" s="345">
        <f>SUM(E$12:E87)</f>
        <v>25.922687239274133</v>
      </c>
      <c r="G87" s="345">
        <f t="shared" si="8"/>
        <v>0.86408957464247105</v>
      </c>
      <c r="H87" s="350">
        <f t="shared" si="9"/>
        <v>81</v>
      </c>
      <c r="I87" s="350">
        <f t="shared" si="9"/>
        <v>23</v>
      </c>
      <c r="P87" s="323">
        <v>76</v>
      </c>
      <c r="Q87" s="348">
        <v>1676</v>
      </c>
      <c r="R87" s="348">
        <v>13502</v>
      </c>
    </row>
    <row r="88" spans="2:18" x14ac:dyDescent="0.3">
      <c r="B88" s="354">
        <v>77</v>
      </c>
      <c r="C88" s="393">
        <v>377631</v>
      </c>
      <c r="D88" s="349">
        <v>9818</v>
      </c>
      <c r="E88" s="344">
        <f t="shared" si="7"/>
        <v>0.62233772819472621</v>
      </c>
      <c r="F88" s="345">
        <f>SUM(E$12:E88)</f>
        <v>26.545024967468859</v>
      </c>
      <c r="G88" s="345">
        <f t="shared" si="8"/>
        <v>0.88483416558229533</v>
      </c>
      <c r="H88" s="350">
        <f t="shared" si="9"/>
        <v>81</v>
      </c>
      <c r="I88" s="350">
        <f t="shared" si="9"/>
        <v>23</v>
      </c>
      <c r="P88" s="323">
        <v>77</v>
      </c>
      <c r="Q88" s="348">
        <v>1701</v>
      </c>
      <c r="R88" s="348">
        <v>13560</v>
      </c>
    </row>
    <row r="89" spans="2:18" x14ac:dyDescent="0.3">
      <c r="B89" s="354">
        <v>78</v>
      </c>
      <c r="C89" s="393">
        <v>387449</v>
      </c>
      <c r="D89" s="349">
        <v>9950</v>
      </c>
      <c r="E89" s="344">
        <f t="shared" si="7"/>
        <v>0.63070486815415816</v>
      </c>
      <c r="F89" s="345">
        <f>SUM(E$12:E89)</f>
        <v>27.175729835623017</v>
      </c>
      <c r="G89" s="345">
        <f t="shared" si="8"/>
        <v>0.90585766118743394</v>
      </c>
      <c r="H89" s="350">
        <f t="shared" si="9"/>
        <v>81</v>
      </c>
      <c r="I89" s="350">
        <f t="shared" si="9"/>
        <v>23</v>
      </c>
      <c r="P89" s="323">
        <v>78</v>
      </c>
      <c r="Q89" s="348">
        <v>1727</v>
      </c>
      <c r="R89" s="348">
        <v>13619</v>
      </c>
    </row>
    <row r="90" spans="2:18" x14ac:dyDescent="0.3">
      <c r="B90" s="354">
        <v>79</v>
      </c>
      <c r="C90" s="393">
        <v>397399</v>
      </c>
      <c r="D90" s="349">
        <v>10082</v>
      </c>
      <c r="E90" s="344">
        <f t="shared" si="7"/>
        <v>0.63907200811359022</v>
      </c>
      <c r="F90" s="345">
        <f>SUM(E$12:E90)</f>
        <v>27.814801843736607</v>
      </c>
      <c r="G90" s="345">
        <f t="shared" si="8"/>
        <v>0.92716006145788687</v>
      </c>
      <c r="H90" s="350">
        <f t="shared" si="9"/>
        <v>81</v>
      </c>
      <c r="I90" s="350">
        <f t="shared" si="9"/>
        <v>23</v>
      </c>
      <c r="P90" s="323">
        <v>79</v>
      </c>
      <c r="Q90" s="348">
        <v>1753</v>
      </c>
      <c r="R90" s="348">
        <v>13677</v>
      </c>
    </row>
    <row r="91" spans="2:18" x14ac:dyDescent="0.3">
      <c r="B91" s="354">
        <v>80</v>
      </c>
      <c r="C91" s="393">
        <v>407481</v>
      </c>
      <c r="D91" s="349">
        <v>10214</v>
      </c>
      <c r="E91" s="344">
        <f t="shared" si="7"/>
        <v>0.64743914807302227</v>
      </c>
      <c r="F91" s="345">
        <f>SUM(E$12:E91)</f>
        <v>28.46224099180963</v>
      </c>
      <c r="G91" s="345">
        <f t="shared" si="8"/>
        <v>0.94874136639365436</v>
      </c>
      <c r="H91" s="350">
        <f t="shared" si="9"/>
        <v>81</v>
      </c>
      <c r="I91" s="350">
        <f t="shared" si="9"/>
        <v>23</v>
      </c>
      <c r="P91" s="323">
        <v>80</v>
      </c>
      <c r="Q91" s="348">
        <v>1779</v>
      </c>
      <c r="R91" s="348">
        <v>13736</v>
      </c>
    </row>
    <row r="92" spans="2:18" x14ac:dyDescent="0.3">
      <c r="B92" s="354">
        <v>81</v>
      </c>
      <c r="C92" s="393">
        <v>417695</v>
      </c>
      <c r="D92" s="349">
        <v>10347</v>
      </c>
      <c r="E92" s="344">
        <f t="shared" si="7"/>
        <v>0.65586967545638941</v>
      </c>
      <c r="F92" s="345">
        <f>SUM(E$12:E92)</f>
        <v>29.11811066726602</v>
      </c>
      <c r="G92" s="345">
        <f t="shared" si="8"/>
        <v>0.97060368890886728</v>
      </c>
      <c r="H92" s="350">
        <f t="shared" si="9"/>
        <v>81</v>
      </c>
      <c r="I92" s="350">
        <f t="shared" si="9"/>
        <v>23</v>
      </c>
      <c r="P92" s="323">
        <v>81</v>
      </c>
      <c r="Q92" s="348">
        <v>1806</v>
      </c>
      <c r="R92" s="348">
        <v>13795</v>
      </c>
    </row>
    <row r="93" spans="2:18" x14ac:dyDescent="0.3">
      <c r="B93" s="354">
        <v>82</v>
      </c>
      <c r="C93" s="393">
        <v>428042</v>
      </c>
      <c r="D93" s="349">
        <v>10479</v>
      </c>
      <c r="E93" s="344">
        <f t="shared" si="7"/>
        <v>0.66423681541582147</v>
      </c>
      <c r="F93" s="345">
        <f>SUM(E$12:E93)</f>
        <v>29.782347482681843</v>
      </c>
      <c r="G93" s="345">
        <f t="shared" si="8"/>
        <v>0.99274491608939475</v>
      </c>
      <c r="H93" s="350">
        <f t="shared" si="9"/>
        <v>81</v>
      </c>
      <c r="I93" s="350">
        <f t="shared" si="9"/>
        <v>23</v>
      </c>
      <c r="P93" s="323">
        <v>82</v>
      </c>
      <c r="Q93" s="348">
        <v>1833</v>
      </c>
      <c r="R93" s="348">
        <v>13853</v>
      </c>
    </row>
    <row r="94" spans="2:18" x14ac:dyDescent="0.3">
      <c r="B94" s="354">
        <v>83</v>
      </c>
      <c r="C94" s="393">
        <v>438521</v>
      </c>
      <c r="D94" s="349">
        <v>10611</v>
      </c>
      <c r="E94" s="344">
        <f t="shared" si="7"/>
        <v>0.67260395537525353</v>
      </c>
      <c r="F94" s="345">
        <f>SUM(E$12:E94)</f>
        <v>30.454951438057098</v>
      </c>
      <c r="G94" s="345">
        <f t="shared" si="8"/>
        <v>1.0151650479352365</v>
      </c>
      <c r="H94" s="350">
        <f t="shared" ref="H94:I109" si="10">H93</f>
        <v>81</v>
      </c>
      <c r="I94" s="350">
        <f t="shared" si="10"/>
        <v>23</v>
      </c>
      <c r="P94" s="323">
        <v>83</v>
      </c>
      <c r="Q94" s="348">
        <v>1860</v>
      </c>
      <c r="R94" s="348">
        <v>13911</v>
      </c>
    </row>
    <row r="95" spans="2:18" x14ac:dyDescent="0.3">
      <c r="B95" s="354">
        <v>84</v>
      </c>
      <c r="C95" s="393">
        <v>449132</v>
      </c>
      <c r="D95" s="349">
        <v>10744</v>
      </c>
      <c r="E95" s="344">
        <f t="shared" si="7"/>
        <v>0.68103448275862066</v>
      </c>
      <c r="F95" s="345">
        <f>SUM(E$12:E95)</f>
        <v>31.135985920815717</v>
      </c>
      <c r="G95" s="345">
        <f t="shared" si="8"/>
        <v>1.0378661973605239</v>
      </c>
      <c r="H95" s="350">
        <f t="shared" si="10"/>
        <v>81</v>
      </c>
      <c r="I95" s="350">
        <f t="shared" si="10"/>
        <v>23</v>
      </c>
      <c r="P95" s="323">
        <v>84</v>
      </c>
      <c r="Q95" s="348">
        <v>1888</v>
      </c>
      <c r="R95" s="348">
        <v>13970</v>
      </c>
    </row>
    <row r="96" spans="2:18" x14ac:dyDescent="0.3">
      <c r="B96" s="354">
        <v>85</v>
      </c>
      <c r="C96" s="393">
        <v>459876</v>
      </c>
      <c r="D96" s="349">
        <v>10877</v>
      </c>
      <c r="E96" s="344">
        <f t="shared" si="7"/>
        <v>0.6894650101419878</v>
      </c>
      <c r="F96" s="345">
        <f>SUM(E$12:E96)</f>
        <v>31.825450930957704</v>
      </c>
      <c r="G96" s="345">
        <f t="shared" si="8"/>
        <v>1.0608483643652569</v>
      </c>
      <c r="H96" s="350">
        <f t="shared" si="10"/>
        <v>81</v>
      </c>
      <c r="I96" s="350">
        <f t="shared" si="10"/>
        <v>23</v>
      </c>
      <c r="P96" s="323">
        <v>85</v>
      </c>
      <c r="Q96" s="348">
        <v>1916</v>
      </c>
      <c r="R96" s="348">
        <v>14028</v>
      </c>
    </row>
    <row r="97" spans="2:18" x14ac:dyDescent="0.3">
      <c r="B97" s="354">
        <v>86</v>
      </c>
      <c r="C97" s="393">
        <v>470753</v>
      </c>
      <c r="D97" s="349">
        <v>11009</v>
      </c>
      <c r="E97" s="344">
        <f t="shared" si="7"/>
        <v>0.69783215010141986</v>
      </c>
      <c r="F97" s="345">
        <f>SUM(E$12:E97)</f>
        <v>32.523283081059127</v>
      </c>
      <c r="G97" s="345">
        <f t="shared" si="8"/>
        <v>1.0841094360353043</v>
      </c>
      <c r="H97" s="350">
        <f t="shared" si="10"/>
        <v>81</v>
      </c>
      <c r="I97" s="350">
        <f t="shared" si="10"/>
        <v>23</v>
      </c>
      <c r="P97" s="323">
        <v>86</v>
      </c>
      <c r="Q97" s="348">
        <v>1945</v>
      </c>
      <c r="R97" s="348">
        <v>14087</v>
      </c>
    </row>
    <row r="98" spans="2:18" x14ac:dyDescent="0.3">
      <c r="B98" s="354">
        <v>87</v>
      </c>
      <c r="C98" s="393">
        <v>481762</v>
      </c>
      <c r="D98" s="349">
        <v>11142</v>
      </c>
      <c r="E98" s="344">
        <f t="shared" si="7"/>
        <v>0.70626267748478699</v>
      </c>
      <c r="F98" s="345">
        <f>SUM(E$12:E98)</f>
        <v>33.229545758543914</v>
      </c>
      <c r="G98" s="345">
        <f t="shared" si="8"/>
        <v>1.1076515252847972</v>
      </c>
      <c r="H98" s="350">
        <f t="shared" si="10"/>
        <v>81</v>
      </c>
      <c r="I98" s="350">
        <f t="shared" si="10"/>
        <v>23</v>
      </c>
      <c r="P98" s="323">
        <v>87</v>
      </c>
      <c r="Q98" s="348">
        <v>1974</v>
      </c>
      <c r="R98" s="348">
        <v>14145</v>
      </c>
    </row>
    <row r="99" spans="2:18" x14ac:dyDescent="0.3">
      <c r="B99" s="354">
        <v>88</v>
      </c>
      <c r="C99" s="393">
        <v>492904</v>
      </c>
      <c r="D99" s="349">
        <v>11275</v>
      </c>
      <c r="E99" s="344">
        <f t="shared" si="7"/>
        <v>0.71469320486815413</v>
      </c>
      <c r="F99" s="345">
        <f>SUM(E$12:E99)</f>
        <v>33.944238963412069</v>
      </c>
      <c r="G99" s="345">
        <f t="shared" si="8"/>
        <v>1.1314746321137357</v>
      </c>
      <c r="H99" s="350">
        <f t="shared" si="10"/>
        <v>81</v>
      </c>
      <c r="I99" s="350">
        <f t="shared" si="10"/>
        <v>23</v>
      </c>
      <c r="P99" s="323">
        <v>88</v>
      </c>
      <c r="Q99" s="348">
        <v>2004</v>
      </c>
      <c r="R99" s="348">
        <v>14204</v>
      </c>
    </row>
    <row r="100" spans="2:18" x14ac:dyDescent="0.3">
      <c r="B100" s="354">
        <v>89</v>
      </c>
      <c r="C100" s="393">
        <v>504179</v>
      </c>
      <c r="D100" s="349">
        <v>11408</v>
      </c>
      <c r="E100" s="344">
        <f t="shared" si="7"/>
        <v>0.72312373225152127</v>
      </c>
      <c r="F100" s="345">
        <f>SUM(E$12:E100)</f>
        <v>34.667362695663591</v>
      </c>
      <c r="G100" s="345">
        <f t="shared" si="8"/>
        <v>1.1555787565221196</v>
      </c>
      <c r="H100" s="350">
        <f t="shared" si="10"/>
        <v>81</v>
      </c>
      <c r="I100" s="350">
        <f t="shared" si="10"/>
        <v>23</v>
      </c>
      <c r="P100" s="323">
        <v>89</v>
      </c>
      <c r="Q100" s="348">
        <v>2034</v>
      </c>
      <c r="R100" s="348">
        <v>14262</v>
      </c>
    </row>
    <row r="101" spans="2:18" x14ac:dyDescent="0.3">
      <c r="B101" s="354">
        <v>90</v>
      </c>
      <c r="C101" s="393">
        <v>515587</v>
      </c>
      <c r="D101" s="349">
        <v>11542</v>
      </c>
      <c r="E101" s="344">
        <f t="shared" si="7"/>
        <v>0.73161764705882348</v>
      </c>
      <c r="F101" s="345">
        <f>SUM(E$12:E101)</f>
        <v>35.398980342722417</v>
      </c>
      <c r="G101" s="345">
        <f t="shared" si="8"/>
        <v>1.1799660114240806</v>
      </c>
      <c r="H101" s="350">
        <f t="shared" si="10"/>
        <v>81</v>
      </c>
      <c r="I101" s="350">
        <f t="shared" si="10"/>
        <v>23</v>
      </c>
      <c r="P101" s="323">
        <v>90</v>
      </c>
      <c r="Q101" s="348">
        <v>2065</v>
      </c>
      <c r="R101" s="348">
        <v>14321</v>
      </c>
    </row>
    <row r="102" spans="2:18" x14ac:dyDescent="0.3">
      <c r="B102" s="354">
        <v>91</v>
      </c>
      <c r="C102" s="393">
        <v>527129</v>
      </c>
      <c r="D102" s="349">
        <v>11675</v>
      </c>
      <c r="E102" s="344">
        <f t="shared" si="7"/>
        <v>0.74004817444219062</v>
      </c>
      <c r="F102" s="345">
        <f>SUM(E$12:E102)</f>
        <v>36.139028517164611</v>
      </c>
      <c r="G102" s="345">
        <f t="shared" si="8"/>
        <v>1.2046342839054871</v>
      </c>
      <c r="H102" s="350">
        <f t="shared" si="10"/>
        <v>81</v>
      </c>
      <c r="I102" s="350">
        <f t="shared" si="10"/>
        <v>23</v>
      </c>
      <c r="P102" s="323">
        <v>91</v>
      </c>
      <c r="Q102" s="348">
        <v>2096</v>
      </c>
      <c r="R102" s="348">
        <v>14380</v>
      </c>
    </row>
    <row r="103" spans="2:18" x14ac:dyDescent="0.3">
      <c r="B103" s="354">
        <v>92</v>
      </c>
      <c r="C103" s="393">
        <v>538804</v>
      </c>
      <c r="D103" s="349">
        <v>11808</v>
      </c>
      <c r="E103" s="344">
        <f t="shared" si="7"/>
        <v>0.74847870182555776</v>
      </c>
      <c r="F103" s="345">
        <f>SUM(E$12:E103)</f>
        <v>36.887507218990166</v>
      </c>
      <c r="G103" s="345">
        <f t="shared" si="8"/>
        <v>1.2295835739663388</v>
      </c>
      <c r="H103" s="350">
        <f t="shared" si="10"/>
        <v>81</v>
      </c>
      <c r="I103" s="350">
        <f t="shared" si="10"/>
        <v>23</v>
      </c>
      <c r="P103" s="323">
        <v>92</v>
      </c>
      <c r="Q103" s="348">
        <v>2127</v>
      </c>
      <c r="R103" s="348">
        <v>14438</v>
      </c>
    </row>
    <row r="104" spans="2:18" x14ac:dyDescent="0.3">
      <c r="B104" s="354">
        <v>93</v>
      </c>
      <c r="C104" s="393">
        <v>550612</v>
      </c>
      <c r="D104" s="349">
        <v>11942</v>
      </c>
      <c r="E104" s="344">
        <f t="shared" si="7"/>
        <v>0.75697261663286008</v>
      </c>
      <c r="F104" s="345">
        <f>SUM(E$12:E104)</f>
        <v>37.644479835623024</v>
      </c>
      <c r="G104" s="345">
        <f t="shared" si="8"/>
        <v>1.2548159945207675</v>
      </c>
      <c r="H104" s="350">
        <f t="shared" si="10"/>
        <v>81</v>
      </c>
      <c r="I104" s="350">
        <f t="shared" si="10"/>
        <v>23</v>
      </c>
      <c r="P104" s="323">
        <v>93</v>
      </c>
      <c r="Q104" s="348">
        <v>2159</v>
      </c>
      <c r="R104" s="348">
        <v>14497</v>
      </c>
    </row>
    <row r="105" spans="2:18" x14ac:dyDescent="0.3">
      <c r="B105" s="354">
        <v>94</v>
      </c>
      <c r="C105" s="393">
        <v>562554</v>
      </c>
      <c r="D105" s="349">
        <v>12076</v>
      </c>
      <c r="E105" s="344">
        <f t="shared" si="7"/>
        <v>0.7654665314401623</v>
      </c>
      <c r="F105" s="345">
        <f>SUM(E$12:E105)</f>
        <v>38.409946367063185</v>
      </c>
      <c r="G105" s="345">
        <f t="shared" si="8"/>
        <v>1.2803315455687729</v>
      </c>
      <c r="H105" s="350">
        <f t="shared" si="10"/>
        <v>81</v>
      </c>
      <c r="I105" s="350">
        <f t="shared" si="10"/>
        <v>23</v>
      </c>
      <c r="P105" s="323">
        <v>94</v>
      </c>
      <c r="Q105" s="348">
        <v>2191</v>
      </c>
      <c r="R105" s="348">
        <v>14555</v>
      </c>
    </row>
    <row r="106" spans="2:18" x14ac:dyDescent="0.3">
      <c r="B106" s="354">
        <v>95</v>
      </c>
      <c r="C106" s="393">
        <v>574630</v>
      </c>
      <c r="D106" s="349">
        <v>12209</v>
      </c>
      <c r="E106" s="344">
        <f t="shared" si="7"/>
        <v>0.77389705882352944</v>
      </c>
      <c r="F106" s="345">
        <f>SUM(E$12:E106)</f>
        <v>39.183843425886714</v>
      </c>
      <c r="G106" s="345">
        <f t="shared" si="8"/>
        <v>1.3061281141962238</v>
      </c>
      <c r="H106" s="350">
        <f t="shared" si="10"/>
        <v>81</v>
      </c>
      <c r="I106" s="350">
        <f t="shared" si="10"/>
        <v>23</v>
      </c>
      <c r="P106" s="323">
        <v>95</v>
      </c>
      <c r="Q106" s="348">
        <v>2224</v>
      </c>
      <c r="R106" s="348">
        <v>14614</v>
      </c>
    </row>
    <row r="107" spans="2:18" x14ac:dyDescent="0.3">
      <c r="B107" s="354">
        <v>96</v>
      </c>
      <c r="C107" s="393">
        <v>586839</v>
      </c>
      <c r="D107" s="349">
        <v>12343</v>
      </c>
      <c r="E107" s="344">
        <f t="shared" si="7"/>
        <v>0.78239097363083165</v>
      </c>
      <c r="F107" s="345">
        <f>SUM(E$12:E107)</f>
        <v>39.966234399517546</v>
      </c>
      <c r="G107" s="345">
        <f t="shared" si="8"/>
        <v>1.3322078133172515</v>
      </c>
      <c r="H107" s="350">
        <f t="shared" si="10"/>
        <v>81</v>
      </c>
      <c r="I107" s="350">
        <f t="shared" si="10"/>
        <v>23</v>
      </c>
      <c r="P107" s="323">
        <v>96</v>
      </c>
      <c r="Q107" s="348">
        <v>2257</v>
      </c>
      <c r="R107" s="348">
        <v>14673</v>
      </c>
    </row>
    <row r="108" spans="2:18" x14ac:dyDescent="0.3">
      <c r="B108" s="354">
        <v>97</v>
      </c>
      <c r="C108" s="393">
        <v>599182</v>
      </c>
      <c r="D108" s="349">
        <v>12477</v>
      </c>
      <c r="E108" s="344">
        <f t="shared" si="7"/>
        <v>0.79088488843813387</v>
      </c>
      <c r="F108" s="345">
        <f>SUM(E$12:E108)</f>
        <v>40.757119287955682</v>
      </c>
      <c r="G108" s="345">
        <f t="shared" si="8"/>
        <v>1.358570642931856</v>
      </c>
      <c r="H108" s="350">
        <f t="shared" si="10"/>
        <v>81</v>
      </c>
      <c r="I108" s="350">
        <f t="shared" si="10"/>
        <v>23</v>
      </c>
      <c r="P108" s="323">
        <v>97</v>
      </c>
      <c r="Q108" s="348">
        <v>2291</v>
      </c>
      <c r="R108" s="348">
        <v>14731</v>
      </c>
    </row>
    <row r="109" spans="2:18" x14ac:dyDescent="0.3">
      <c r="B109" s="354">
        <v>98</v>
      </c>
      <c r="C109" s="393">
        <v>611659</v>
      </c>
      <c r="D109" s="349">
        <v>12611</v>
      </c>
      <c r="E109" s="344">
        <f t="shared" si="7"/>
        <v>0.79937880324543609</v>
      </c>
      <c r="F109" s="345">
        <f>SUM(E$12:E109)</f>
        <v>41.556498091201121</v>
      </c>
      <c r="G109" s="345">
        <f t="shared" si="8"/>
        <v>1.3852166030400375</v>
      </c>
      <c r="H109" s="350">
        <f t="shared" si="10"/>
        <v>81</v>
      </c>
      <c r="I109" s="350">
        <f t="shared" si="10"/>
        <v>23</v>
      </c>
      <c r="P109" s="323">
        <v>98</v>
      </c>
      <c r="Q109" s="348">
        <v>2325</v>
      </c>
      <c r="R109" s="348">
        <v>14790</v>
      </c>
    </row>
    <row r="110" spans="2:18" x14ac:dyDescent="0.3">
      <c r="B110" s="354">
        <v>99</v>
      </c>
      <c r="C110" s="393">
        <v>624270</v>
      </c>
      <c r="D110" s="349">
        <v>12746</v>
      </c>
      <c r="E110" s="344">
        <f t="shared" si="7"/>
        <v>0.80793610547667338</v>
      </c>
      <c r="F110" s="345">
        <f>SUM(E$12:E110)</f>
        <v>42.364434196677792</v>
      </c>
      <c r="G110" s="345">
        <f t="shared" si="8"/>
        <v>1.4121478065559263</v>
      </c>
      <c r="H110" s="350">
        <f t="shared" ref="H110:I125" si="11">H109</f>
        <v>81</v>
      </c>
      <c r="I110" s="350">
        <f t="shared" si="11"/>
        <v>23</v>
      </c>
      <c r="P110" s="323">
        <v>99</v>
      </c>
      <c r="Q110" s="348">
        <v>2360</v>
      </c>
      <c r="R110" s="348">
        <v>14848</v>
      </c>
    </row>
    <row r="111" spans="2:18" hidden="1" x14ac:dyDescent="0.3">
      <c r="B111" s="355">
        <v>100</v>
      </c>
      <c r="C111" s="393">
        <v>637016</v>
      </c>
      <c r="D111" s="353">
        <v>12880</v>
      </c>
      <c r="E111" s="344">
        <f t="shared" si="7"/>
        <v>0.77403846153846156</v>
      </c>
      <c r="F111" s="335">
        <f>SUM(E$12:E111)</f>
        <v>43.138472658216251</v>
      </c>
      <c r="G111" s="345">
        <f t="shared" si="8"/>
        <v>1.4379490886072084</v>
      </c>
      <c r="H111" s="334">
        <f t="shared" si="11"/>
        <v>81</v>
      </c>
      <c r="I111" s="346">
        <v>24</v>
      </c>
      <c r="P111" s="323">
        <v>100</v>
      </c>
      <c r="Q111" s="323">
        <v>2395</v>
      </c>
      <c r="R111" s="323">
        <v>14907</v>
      </c>
    </row>
    <row r="112" spans="2:18" hidden="1" x14ac:dyDescent="0.3">
      <c r="B112" s="354">
        <v>101</v>
      </c>
      <c r="C112" s="393">
        <v>649896</v>
      </c>
      <c r="D112" s="349">
        <v>13014</v>
      </c>
      <c r="E112" s="344">
        <f t="shared" si="7"/>
        <v>0.78209134615384612</v>
      </c>
      <c r="F112" s="345">
        <f>SUM(E$12:E112)</f>
        <v>43.9205640043701</v>
      </c>
      <c r="G112" s="345">
        <f t="shared" si="8"/>
        <v>1.46401880014567</v>
      </c>
      <c r="H112" s="350">
        <f t="shared" si="11"/>
        <v>81</v>
      </c>
      <c r="I112" s="350">
        <f t="shared" si="11"/>
        <v>24</v>
      </c>
      <c r="P112" s="323">
        <v>101</v>
      </c>
      <c r="Q112" s="323">
        <v>2431</v>
      </c>
      <c r="R112" s="323">
        <v>14966</v>
      </c>
    </row>
    <row r="113" spans="2:18" hidden="1" x14ac:dyDescent="0.3">
      <c r="B113" s="354">
        <v>102</v>
      </c>
      <c r="C113" s="393">
        <v>662910</v>
      </c>
      <c r="D113" s="349">
        <v>13149</v>
      </c>
      <c r="E113" s="344">
        <f t="shared" si="7"/>
        <v>0.79020432692307696</v>
      </c>
      <c r="F113" s="345">
        <f>SUM(E$12:E113)</f>
        <v>44.710768331293174</v>
      </c>
      <c r="G113" s="345">
        <f t="shared" si="8"/>
        <v>1.4903589443764391</v>
      </c>
      <c r="H113" s="350">
        <f t="shared" si="11"/>
        <v>81</v>
      </c>
      <c r="I113" s="350">
        <f t="shared" si="11"/>
        <v>24</v>
      </c>
      <c r="P113" s="323">
        <v>102</v>
      </c>
      <c r="Q113" s="323">
        <v>2467</v>
      </c>
      <c r="R113" s="323">
        <v>15024</v>
      </c>
    </row>
    <row r="114" spans="2:18" hidden="1" x14ac:dyDescent="0.3">
      <c r="B114" s="354">
        <v>103</v>
      </c>
      <c r="C114" s="393">
        <v>676059</v>
      </c>
      <c r="D114" s="349">
        <v>13284</v>
      </c>
      <c r="E114" s="344">
        <f t="shared" si="7"/>
        <v>0.79525862068965514</v>
      </c>
      <c r="F114" s="345">
        <f>SUM(E$12:E114)</f>
        <v>45.506026951982832</v>
      </c>
      <c r="G114" s="345">
        <f t="shared" si="8"/>
        <v>1.5168675650660943</v>
      </c>
      <c r="H114" s="350">
        <v>86</v>
      </c>
      <c r="I114" s="350">
        <f t="shared" si="11"/>
        <v>24</v>
      </c>
      <c r="P114" s="323">
        <v>103</v>
      </c>
      <c r="Q114" s="323">
        <v>2504</v>
      </c>
      <c r="R114" s="323">
        <v>15083</v>
      </c>
    </row>
    <row r="115" spans="2:18" hidden="1" x14ac:dyDescent="0.3">
      <c r="B115" s="354">
        <v>104</v>
      </c>
      <c r="C115" s="393">
        <v>689343</v>
      </c>
      <c r="D115" s="349">
        <v>13419</v>
      </c>
      <c r="E115" s="344">
        <f t="shared" si="7"/>
        <v>0.80334051724137934</v>
      </c>
      <c r="F115" s="345">
        <f>SUM(E$12:E115)</f>
        <v>46.309367469224213</v>
      </c>
      <c r="G115" s="345">
        <f t="shared" si="8"/>
        <v>1.5436455823074737</v>
      </c>
      <c r="H115" s="350">
        <f t="shared" si="11"/>
        <v>86</v>
      </c>
      <c r="I115" s="350">
        <f t="shared" si="11"/>
        <v>24</v>
      </c>
      <c r="P115" s="323">
        <v>104</v>
      </c>
      <c r="Q115" s="323">
        <v>2542</v>
      </c>
      <c r="R115" s="323">
        <v>15141</v>
      </c>
    </row>
    <row r="116" spans="2:18" hidden="1" x14ac:dyDescent="0.3">
      <c r="B116" s="354">
        <v>105</v>
      </c>
      <c r="C116" s="393">
        <v>702762</v>
      </c>
      <c r="D116" s="349">
        <v>13553</v>
      </c>
      <c r="E116" s="344">
        <f t="shared" si="7"/>
        <v>0.81136254789272033</v>
      </c>
      <c r="F116" s="345">
        <f>SUM(E$12:E116)</f>
        <v>47.120730017116934</v>
      </c>
      <c r="G116" s="345">
        <f t="shared" si="8"/>
        <v>1.5706910005705645</v>
      </c>
      <c r="H116" s="350">
        <f t="shared" si="11"/>
        <v>86</v>
      </c>
      <c r="I116" s="350">
        <f t="shared" si="11"/>
        <v>24</v>
      </c>
      <c r="P116" s="323">
        <v>105</v>
      </c>
      <c r="Q116" s="323">
        <v>2580</v>
      </c>
      <c r="R116" s="323">
        <v>15200</v>
      </c>
    </row>
    <row r="117" spans="2:18" hidden="1" x14ac:dyDescent="0.3">
      <c r="B117" s="354">
        <v>106</v>
      </c>
      <c r="C117" s="393">
        <v>716315</v>
      </c>
      <c r="D117" s="349">
        <v>13688</v>
      </c>
      <c r="E117" s="344">
        <f t="shared" si="7"/>
        <v>0.81944444444444442</v>
      </c>
      <c r="F117" s="345">
        <f>SUM(E$12:E117)</f>
        <v>47.940174461561377</v>
      </c>
      <c r="G117" s="345">
        <f t="shared" si="8"/>
        <v>1.5980058153853791</v>
      </c>
      <c r="H117" s="350">
        <f t="shared" si="11"/>
        <v>86</v>
      </c>
      <c r="I117" s="350">
        <f t="shared" si="11"/>
        <v>24</v>
      </c>
      <c r="P117" s="323">
        <v>106</v>
      </c>
      <c r="Q117" s="323">
        <v>2619</v>
      </c>
      <c r="R117" s="323">
        <v>15259</v>
      </c>
    </row>
    <row r="118" spans="2:18" hidden="1" x14ac:dyDescent="0.3">
      <c r="B118" s="354">
        <v>107</v>
      </c>
      <c r="C118" s="393">
        <v>730003</v>
      </c>
      <c r="D118" s="349">
        <v>13824</v>
      </c>
      <c r="E118" s="344">
        <f t="shared" si="7"/>
        <v>0.82758620689655171</v>
      </c>
      <c r="F118" s="345">
        <f>SUM(E$12:E118)</f>
        <v>48.767760668457932</v>
      </c>
      <c r="G118" s="345">
        <f t="shared" si="8"/>
        <v>1.6255920222819311</v>
      </c>
      <c r="H118" s="350">
        <f t="shared" si="11"/>
        <v>86</v>
      </c>
      <c r="I118" s="350">
        <f t="shared" si="11"/>
        <v>24</v>
      </c>
      <c r="P118" s="323">
        <v>107</v>
      </c>
      <c r="Q118" s="323">
        <v>2658</v>
      </c>
      <c r="R118" s="323">
        <v>15317</v>
      </c>
    </row>
    <row r="119" spans="2:18" hidden="1" x14ac:dyDescent="0.3">
      <c r="B119" s="354">
        <v>108</v>
      </c>
      <c r="C119" s="393">
        <v>743827</v>
      </c>
      <c r="D119" s="349">
        <v>13959</v>
      </c>
      <c r="E119" s="344">
        <f t="shared" si="7"/>
        <v>0.83566810344827591</v>
      </c>
      <c r="F119" s="345">
        <f>SUM(E$12:E119)</f>
        <v>49.603428771906209</v>
      </c>
      <c r="G119" s="345">
        <f t="shared" si="8"/>
        <v>1.6534476257302069</v>
      </c>
      <c r="H119" s="350">
        <f t="shared" si="11"/>
        <v>86</v>
      </c>
      <c r="I119" s="350">
        <f t="shared" si="11"/>
        <v>24</v>
      </c>
      <c r="P119" s="323">
        <v>108</v>
      </c>
      <c r="Q119" s="323">
        <v>2698</v>
      </c>
      <c r="R119" s="323">
        <v>15375</v>
      </c>
    </row>
    <row r="120" spans="2:18" hidden="1" x14ac:dyDescent="0.3">
      <c r="B120" s="354">
        <v>109</v>
      </c>
      <c r="C120" s="393">
        <v>757786</v>
      </c>
      <c r="D120" s="349">
        <v>14094</v>
      </c>
      <c r="E120" s="344">
        <f t="shared" si="7"/>
        <v>0.84375</v>
      </c>
      <c r="F120" s="345">
        <f>SUM(E$12:E120)</f>
        <v>50.447178771906209</v>
      </c>
      <c r="G120" s="345">
        <f t="shared" si="8"/>
        <v>1.681572625730207</v>
      </c>
      <c r="H120" s="350">
        <f t="shared" si="11"/>
        <v>86</v>
      </c>
      <c r="I120" s="350">
        <f t="shared" si="11"/>
        <v>24</v>
      </c>
      <c r="P120" s="323">
        <v>109</v>
      </c>
      <c r="Q120" s="323">
        <v>2738</v>
      </c>
      <c r="R120" s="323">
        <v>15434</v>
      </c>
    </row>
    <row r="121" spans="2:18" hidden="1" x14ac:dyDescent="0.3">
      <c r="B121" s="354">
        <v>110</v>
      </c>
      <c r="C121" s="393">
        <v>771880</v>
      </c>
      <c r="D121" s="349">
        <v>14230</v>
      </c>
      <c r="E121" s="344">
        <f t="shared" si="7"/>
        <v>0.85189176245210729</v>
      </c>
      <c r="F121" s="345">
        <f>SUM(E$12:E121)</f>
        <v>51.299070534358314</v>
      </c>
      <c r="G121" s="345">
        <f t="shared" si="8"/>
        <v>1.7099690178119438</v>
      </c>
      <c r="H121" s="350">
        <f t="shared" si="11"/>
        <v>86</v>
      </c>
      <c r="I121" s="350">
        <f t="shared" si="11"/>
        <v>24</v>
      </c>
      <c r="P121" s="323">
        <v>110</v>
      </c>
      <c r="Q121" s="323">
        <v>2779</v>
      </c>
      <c r="R121" s="323">
        <v>15492</v>
      </c>
    </row>
    <row r="122" spans="2:18" hidden="1" x14ac:dyDescent="0.3">
      <c r="B122" s="354">
        <v>111</v>
      </c>
      <c r="C122" s="393">
        <v>786110</v>
      </c>
      <c r="D122" s="349">
        <v>14365</v>
      </c>
      <c r="E122" s="344">
        <f t="shared" si="7"/>
        <v>0.85997365900383138</v>
      </c>
      <c r="F122" s="345">
        <f>SUM(E$12:E122)</f>
        <v>52.159044193362149</v>
      </c>
      <c r="G122" s="345">
        <f t="shared" si="8"/>
        <v>1.7386348064454049</v>
      </c>
      <c r="H122" s="350">
        <f t="shared" si="11"/>
        <v>86</v>
      </c>
      <c r="I122" s="350">
        <f t="shared" si="11"/>
        <v>24</v>
      </c>
      <c r="P122" s="323">
        <v>111</v>
      </c>
      <c r="Q122" s="323">
        <v>2821</v>
      </c>
      <c r="R122" s="323">
        <v>15551</v>
      </c>
    </row>
    <row r="123" spans="2:18" hidden="1" x14ac:dyDescent="0.3">
      <c r="B123" s="354">
        <v>112</v>
      </c>
      <c r="C123" s="393">
        <v>800475</v>
      </c>
      <c r="D123" s="349">
        <v>14501</v>
      </c>
      <c r="E123" s="344">
        <f t="shared" si="7"/>
        <v>0.86811542145593867</v>
      </c>
      <c r="F123" s="345">
        <f>SUM(E$12:E123)</f>
        <v>53.027159614818089</v>
      </c>
      <c r="G123" s="345">
        <f t="shared" si="8"/>
        <v>1.767571987160603</v>
      </c>
      <c r="H123" s="350">
        <f t="shared" si="11"/>
        <v>86</v>
      </c>
      <c r="I123" s="350">
        <f t="shared" si="11"/>
        <v>24</v>
      </c>
      <c r="P123" s="323">
        <v>112</v>
      </c>
      <c r="Q123" s="323">
        <v>2863</v>
      </c>
      <c r="R123" s="323">
        <v>15609</v>
      </c>
    </row>
    <row r="124" spans="2:18" hidden="1" x14ac:dyDescent="0.3">
      <c r="B124" s="354">
        <v>113</v>
      </c>
      <c r="C124" s="393">
        <v>814976</v>
      </c>
      <c r="D124" s="349">
        <v>14637</v>
      </c>
      <c r="E124" s="344">
        <f t="shared" si="7"/>
        <v>0.87625718390804597</v>
      </c>
      <c r="F124" s="345">
        <f>SUM(E$12:E124)</f>
        <v>53.903416798726134</v>
      </c>
      <c r="G124" s="345">
        <f t="shared" si="8"/>
        <v>1.7967805599575377</v>
      </c>
      <c r="H124" s="350">
        <f t="shared" si="11"/>
        <v>86</v>
      </c>
      <c r="I124" s="350">
        <f t="shared" si="11"/>
        <v>24</v>
      </c>
      <c r="P124" s="323">
        <v>113</v>
      </c>
      <c r="Q124" s="323">
        <v>2906</v>
      </c>
      <c r="R124" s="323">
        <v>15668</v>
      </c>
    </row>
    <row r="125" spans="2:18" hidden="1" x14ac:dyDescent="0.3">
      <c r="B125" s="354">
        <v>114</v>
      </c>
      <c r="C125" s="393">
        <v>829613</v>
      </c>
      <c r="D125" s="349">
        <v>14773</v>
      </c>
      <c r="E125" s="344">
        <f t="shared" si="7"/>
        <v>0.88439894636015326</v>
      </c>
      <c r="F125" s="345">
        <f>SUM(E$12:E125)</f>
        <v>54.787815745086284</v>
      </c>
      <c r="G125" s="345">
        <f t="shared" si="8"/>
        <v>1.8262605248362094</v>
      </c>
      <c r="H125" s="350">
        <f t="shared" si="11"/>
        <v>86</v>
      </c>
      <c r="I125" s="350">
        <f t="shared" si="11"/>
        <v>24</v>
      </c>
      <c r="P125" s="323">
        <v>114</v>
      </c>
      <c r="Q125" s="323">
        <v>2950</v>
      </c>
      <c r="R125" s="323">
        <v>15726</v>
      </c>
    </row>
    <row r="126" spans="2:18" hidden="1" x14ac:dyDescent="0.3">
      <c r="B126" s="354">
        <v>115</v>
      </c>
      <c r="C126" s="393">
        <v>844386</v>
      </c>
      <c r="D126" s="349">
        <v>14909</v>
      </c>
      <c r="E126" s="344">
        <f t="shared" si="7"/>
        <v>0.89254070881226055</v>
      </c>
      <c r="F126" s="345">
        <f>SUM(E$12:E126)</f>
        <v>55.680356453898547</v>
      </c>
      <c r="G126" s="345">
        <f t="shared" si="8"/>
        <v>1.8560118817966182</v>
      </c>
      <c r="H126" s="350">
        <f t="shared" ref="H126:I141" si="12">H125</f>
        <v>86</v>
      </c>
      <c r="I126" s="350">
        <f t="shared" si="12"/>
        <v>24</v>
      </c>
      <c r="P126" s="323">
        <v>115</v>
      </c>
      <c r="Q126" s="323">
        <v>2994</v>
      </c>
      <c r="R126" s="323">
        <v>15785</v>
      </c>
    </row>
    <row r="127" spans="2:18" hidden="1" x14ac:dyDescent="0.3">
      <c r="B127" s="354">
        <v>116</v>
      </c>
      <c r="C127" s="393">
        <v>859295</v>
      </c>
      <c r="D127" s="349">
        <v>15045</v>
      </c>
      <c r="E127" s="344">
        <f t="shared" si="7"/>
        <v>0.90068247126436785</v>
      </c>
      <c r="F127" s="345">
        <f>SUM(E$12:E127)</f>
        <v>56.581038925162915</v>
      </c>
      <c r="G127" s="345">
        <f t="shared" si="8"/>
        <v>1.8860346308387639</v>
      </c>
      <c r="H127" s="350">
        <f t="shared" si="12"/>
        <v>86</v>
      </c>
      <c r="I127" s="350">
        <f t="shared" si="12"/>
        <v>24</v>
      </c>
      <c r="P127" s="323">
        <v>116</v>
      </c>
      <c r="Q127" s="323">
        <v>3039</v>
      </c>
      <c r="R127" s="323">
        <v>15844</v>
      </c>
    </row>
    <row r="128" spans="2:18" hidden="1" x14ac:dyDescent="0.3">
      <c r="B128" s="354">
        <v>117</v>
      </c>
      <c r="C128" s="393">
        <v>874340</v>
      </c>
      <c r="D128" s="349">
        <v>15181</v>
      </c>
      <c r="E128" s="344">
        <f t="shared" si="7"/>
        <v>0.90882423371647514</v>
      </c>
      <c r="F128" s="345">
        <f>SUM(E$12:E128)</f>
        <v>57.489863158879388</v>
      </c>
      <c r="G128" s="345">
        <f t="shared" si="8"/>
        <v>1.9163287719626463</v>
      </c>
      <c r="H128" s="350">
        <f t="shared" si="12"/>
        <v>86</v>
      </c>
      <c r="I128" s="350">
        <f t="shared" si="12"/>
        <v>24</v>
      </c>
      <c r="P128" s="323">
        <v>117</v>
      </c>
      <c r="Q128" s="323">
        <v>3085</v>
      </c>
      <c r="R128" s="323">
        <v>15903</v>
      </c>
    </row>
    <row r="129" spans="2:18" hidden="1" x14ac:dyDescent="0.3">
      <c r="B129" s="354">
        <v>118</v>
      </c>
      <c r="C129" s="393">
        <v>889521</v>
      </c>
      <c r="D129" s="349">
        <v>15317</v>
      </c>
      <c r="E129" s="344">
        <f t="shared" si="7"/>
        <v>0.91696599616858232</v>
      </c>
      <c r="F129" s="345">
        <f>SUM(E$12:E129)</f>
        <v>58.406829155047973</v>
      </c>
      <c r="G129" s="345">
        <f t="shared" si="8"/>
        <v>1.9468943051682657</v>
      </c>
      <c r="H129" s="350">
        <f t="shared" si="12"/>
        <v>86</v>
      </c>
      <c r="I129" s="350">
        <f t="shared" si="12"/>
        <v>24</v>
      </c>
      <c r="P129" s="323">
        <v>118</v>
      </c>
      <c r="Q129" s="323">
        <v>3131</v>
      </c>
      <c r="R129" s="323">
        <v>15962</v>
      </c>
    </row>
    <row r="130" spans="2:18" hidden="1" x14ac:dyDescent="0.3">
      <c r="B130" s="354">
        <v>119</v>
      </c>
      <c r="C130" s="393">
        <v>904838</v>
      </c>
      <c r="D130" s="349">
        <v>15454</v>
      </c>
      <c r="E130" s="344">
        <f t="shared" si="7"/>
        <v>0.92516762452107282</v>
      </c>
      <c r="F130" s="345">
        <f>SUM(E$12:E130)</f>
        <v>59.331996779569046</v>
      </c>
      <c r="G130" s="345">
        <f t="shared" si="8"/>
        <v>1.9777332259856348</v>
      </c>
      <c r="H130" s="350">
        <f t="shared" si="12"/>
        <v>86</v>
      </c>
      <c r="I130" s="350">
        <f t="shared" si="12"/>
        <v>24</v>
      </c>
      <c r="P130" s="323">
        <v>119</v>
      </c>
      <c r="Q130" s="323">
        <v>3178</v>
      </c>
      <c r="R130" s="323">
        <v>16021</v>
      </c>
    </row>
    <row r="131" spans="2:18" hidden="1" x14ac:dyDescent="0.3">
      <c r="B131" s="354">
        <v>120</v>
      </c>
      <c r="C131" s="393">
        <v>920292</v>
      </c>
      <c r="D131" s="349">
        <v>15590</v>
      </c>
      <c r="E131" s="344">
        <f t="shared" si="7"/>
        <v>0.93330938697318011</v>
      </c>
      <c r="F131" s="345">
        <f>SUM(E$12:E131)</f>
        <v>60.265306166542224</v>
      </c>
      <c r="G131" s="345">
        <f t="shared" si="8"/>
        <v>2.008843538884741</v>
      </c>
      <c r="H131" s="350">
        <f t="shared" si="12"/>
        <v>86</v>
      </c>
      <c r="I131" s="350">
        <f t="shared" si="12"/>
        <v>24</v>
      </c>
      <c r="P131" s="323">
        <v>120</v>
      </c>
      <c r="Q131" s="323">
        <v>3226</v>
      </c>
      <c r="R131" s="323">
        <v>16080</v>
      </c>
    </row>
    <row r="132" spans="2:18" hidden="1" x14ac:dyDescent="0.3">
      <c r="B132" s="354">
        <v>121</v>
      </c>
      <c r="C132" s="393">
        <v>935882</v>
      </c>
      <c r="D132" s="349">
        <v>15727</v>
      </c>
      <c r="E132" s="344">
        <f t="shared" si="7"/>
        <v>0.9415110153256705</v>
      </c>
      <c r="F132" s="345">
        <f>SUM(E$12:E132)</f>
        <v>61.206817181867898</v>
      </c>
      <c r="G132" s="345">
        <f t="shared" si="8"/>
        <v>2.0402272393955965</v>
      </c>
      <c r="H132" s="350">
        <f t="shared" si="12"/>
        <v>86</v>
      </c>
      <c r="I132" s="350">
        <f t="shared" si="12"/>
        <v>24</v>
      </c>
    </row>
    <row r="133" spans="2:18" hidden="1" x14ac:dyDescent="0.3">
      <c r="B133" s="354">
        <v>122</v>
      </c>
      <c r="C133" s="393">
        <v>951609</v>
      </c>
      <c r="D133" s="349">
        <v>15864</v>
      </c>
      <c r="E133" s="344">
        <f t="shared" si="7"/>
        <v>0.94971264367816088</v>
      </c>
      <c r="F133" s="345">
        <f>SUM(E$12:E133)</f>
        <v>62.156529825546059</v>
      </c>
      <c r="G133" s="345">
        <f t="shared" si="8"/>
        <v>2.0718843275182022</v>
      </c>
      <c r="H133" s="350">
        <f t="shared" si="12"/>
        <v>86</v>
      </c>
      <c r="I133" s="350">
        <f t="shared" si="12"/>
        <v>24</v>
      </c>
    </row>
    <row r="134" spans="2:18" hidden="1" x14ac:dyDescent="0.3">
      <c r="B134" s="354">
        <v>123</v>
      </c>
      <c r="C134" s="393">
        <v>967473</v>
      </c>
      <c r="D134" s="349">
        <v>16001</v>
      </c>
      <c r="E134" s="344">
        <f t="shared" si="7"/>
        <v>0.95791427203065138</v>
      </c>
      <c r="F134" s="345">
        <f>SUM(E$12:E134)</f>
        <v>63.114444097576708</v>
      </c>
      <c r="G134" s="345">
        <f t="shared" si="8"/>
        <v>2.1038148032525568</v>
      </c>
      <c r="H134" s="350">
        <f t="shared" si="12"/>
        <v>86</v>
      </c>
      <c r="I134" s="350">
        <f t="shared" si="12"/>
        <v>24</v>
      </c>
    </row>
    <row r="135" spans="2:18" hidden="1" x14ac:dyDescent="0.3">
      <c r="B135" s="354">
        <v>124</v>
      </c>
      <c r="C135" s="393">
        <v>983474</v>
      </c>
      <c r="D135" s="349">
        <v>16138</v>
      </c>
      <c r="E135" s="344">
        <f t="shared" si="7"/>
        <v>0.96611590038314177</v>
      </c>
      <c r="F135" s="345">
        <f>SUM(E$12:E135)</f>
        <v>64.080559997959853</v>
      </c>
      <c r="G135" s="345">
        <f t="shared" si="8"/>
        <v>2.1360186665986616</v>
      </c>
      <c r="H135" s="350">
        <f t="shared" si="12"/>
        <v>86</v>
      </c>
      <c r="I135" s="350">
        <f t="shared" si="12"/>
        <v>24</v>
      </c>
    </row>
    <row r="136" spans="2:18" hidden="1" x14ac:dyDescent="0.3">
      <c r="B136" s="354">
        <v>125</v>
      </c>
      <c r="C136" s="393">
        <v>999612</v>
      </c>
      <c r="D136" s="349">
        <v>16275</v>
      </c>
      <c r="E136" s="344">
        <f t="shared" si="7"/>
        <v>0.97431752873563215</v>
      </c>
      <c r="F136" s="345">
        <f>SUM(E$12:E136)</f>
        <v>65.054877526695478</v>
      </c>
      <c r="G136" s="345">
        <f t="shared" si="8"/>
        <v>2.1684959175565157</v>
      </c>
      <c r="H136" s="350">
        <f t="shared" si="12"/>
        <v>86</v>
      </c>
      <c r="I136" s="350">
        <f t="shared" si="12"/>
        <v>24</v>
      </c>
    </row>
    <row r="137" spans="2:18" hidden="1" x14ac:dyDescent="0.3">
      <c r="B137" s="354">
        <v>126</v>
      </c>
      <c r="C137" s="393">
        <v>1015887</v>
      </c>
      <c r="D137" s="349">
        <v>16412</v>
      </c>
      <c r="E137" s="344">
        <f t="shared" si="7"/>
        <v>0.98251915708812265</v>
      </c>
      <c r="F137" s="345">
        <f>SUM(E$12:E137)</f>
        <v>66.037396683783598</v>
      </c>
      <c r="G137" s="345">
        <f t="shared" si="8"/>
        <v>2.2012465561261201</v>
      </c>
      <c r="H137" s="350">
        <f t="shared" si="12"/>
        <v>86</v>
      </c>
      <c r="I137" s="350">
        <f t="shared" si="12"/>
        <v>24</v>
      </c>
    </row>
    <row r="138" spans="2:18" hidden="1" x14ac:dyDescent="0.3">
      <c r="B138" s="354">
        <v>127</v>
      </c>
      <c r="C138" s="393">
        <v>1032299</v>
      </c>
      <c r="D138" s="349">
        <v>16550</v>
      </c>
      <c r="E138" s="344">
        <f t="shared" si="7"/>
        <v>0.99078065134099613</v>
      </c>
      <c r="F138" s="345">
        <f>SUM(E$12:E138)</f>
        <v>67.028177335124596</v>
      </c>
      <c r="G138" s="345">
        <f t="shared" si="8"/>
        <v>2.2342725778374866</v>
      </c>
      <c r="H138" s="350">
        <f t="shared" si="12"/>
        <v>86</v>
      </c>
      <c r="I138" s="350">
        <f t="shared" si="12"/>
        <v>24</v>
      </c>
    </row>
    <row r="139" spans="2:18" hidden="1" x14ac:dyDescent="0.3">
      <c r="B139" s="354">
        <v>128</v>
      </c>
      <c r="C139" s="393">
        <v>1048849</v>
      </c>
      <c r="D139" s="349">
        <v>16687</v>
      </c>
      <c r="E139" s="344">
        <f t="shared" si="7"/>
        <v>0.99898227969348663</v>
      </c>
      <c r="F139" s="345">
        <f>SUM(E$12:E139)</f>
        <v>68.027159614818089</v>
      </c>
      <c r="G139" s="345">
        <f t="shared" si="8"/>
        <v>2.2675719871606028</v>
      </c>
      <c r="H139" s="350">
        <f t="shared" si="12"/>
        <v>86</v>
      </c>
      <c r="I139" s="350">
        <f t="shared" si="12"/>
        <v>24</v>
      </c>
    </row>
    <row r="140" spans="2:18" hidden="1" x14ac:dyDescent="0.3">
      <c r="B140" s="354">
        <v>129</v>
      </c>
      <c r="C140" s="393">
        <v>1065536</v>
      </c>
      <c r="D140" s="349">
        <v>16825</v>
      </c>
      <c r="E140" s="344">
        <f t="shared" ref="E140:E203" si="13">D140/(VLOOKUP(H140,$L$12:$N$51,3,0)+VLOOKUP(I140,$P$12:$R$131,3,0)*$F$8/$E$8)</f>
        <v>1.0072437739463602</v>
      </c>
      <c r="F140" s="345">
        <f>SUM(E$12:E140)</f>
        <v>69.034403388764446</v>
      </c>
      <c r="G140" s="345">
        <f t="shared" si="8"/>
        <v>2.3011467796254816</v>
      </c>
      <c r="H140" s="350">
        <f t="shared" si="12"/>
        <v>86</v>
      </c>
      <c r="I140" s="350">
        <f t="shared" si="12"/>
        <v>24</v>
      </c>
    </row>
    <row r="141" spans="2:18" hidden="1" x14ac:dyDescent="0.3">
      <c r="B141" s="354">
        <v>130</v>
      </c>
      <c r="C141" s="393">
        <v>1082361</v>
      </c>
      <c r="D141" s="349">
        <v>16962</v>
      </c>
      <c r="E141" s="344">
        <f t="shared" si="13"/>
        <v>1.0154454022988506</v>
      </c>
      <c r="F141" s="345">
        <f>SUM(E$12:E141)</f>
        <v>70.049848791063297</v>
      </c>
      <c r="G141" s="345">
        <f t="shared" ref="G141:G204" si="14">F141/$B$8</f>
        <v>2.3349949597021098</v>
      </c>
      <c r="H141" s="350">
        <f t="shared" si="12"/>
        <v>86</v>
      </c>
      <c r="I141" s="350">
        <f t="shared" si="12"/>
        <v>24</v>
      </c>
    </row>
    <row r="142" spans="2:18" hidden="1" x14ac:dyDescent="0.3">
      <c r="B142" s="354">
        <v>131</v>
      </c>
      <c r="C142" s="393">
        <v>1099323</v>
      </c>
      <c r="D142" s="349">
        <v>17100</v>
      </c>
      <c r="E142" s="344">
        <f t="shared" si="13"/>
        <v>1.0237068965517242</v>
      </c>
      <c r="F142" s="345">
        <f>SUM(E$12:E142)</f>
        <v>71.073555687615027</v>
      </c>
      <c r="G142" s="345">
        <f t="shared" si="14"/>
        <v>2.369118522920501</v>
      </c>
      <c r="H142" s="350">
        <f t="shared" ref="H142:I157" si="15">H141</f>
        <v>86</v>
      </c>
      <c r="I142" s="350">
        <f t="shared" si="15"/>
        <v>24</v>
      </c>
    </row>
    <row r="143" spans="2:18" hidden="1" x14ac:dyDescent="0.3">
      <c r="B143" s="354">
        <v>132</v>
      </c>
      <c r="C143" s="393">
        <v>1116423</v>
      </c>
      <c r="D143" s="349">
        <v>17238</v>
      </c>
      <c r="E143" s="344">
        <f t="shared" si="13"/>
        <v>1.0319683908045978</v>
      </c>
      <c r="F143" s="345">
        <f>SUM(E$12:E143)</f>
        <v>72.10552407841962</v>
      </c>
      <c r="G143" s="345">
        <f t="shared" si="14"/>
        <v>2.4035174692806538</v>
      </c>
      <c r="H143" s="350">
        <f t="shared" si="15"/>
        <v>86</v>
      </c>
      <c r="I143" s="350">
        <f t="shared" si="15"/>
        <v>24</v>
      </c>
    </row>
    <row r="144" spans="2:18" hidden="1" x14ac:dyDescent="0.3">
      <c r="B144" s="354">
        <v>133</v>
      </c>
      <c r="C144" s="393">
        <v>1133661</v>
      </c>
      <c r="D144" s="349">
        <v>17376</v>
      </c>
      <c r="E144" s="344">
        <f t="shared" si="13"/>
        <v>1.0402298850574712</v>
      </c>
      <c r="F144" s="345">
        <f>SUM(E$12:E144)</f>
        <v>73.145753963477091</v>
      </c>
      <c r="G144" s="345">
        <f t="shared" si="14"/>
        <v>2.4381917987825696</v>
      </c>
      <c r="H144" s="350">
        <f t="shared" si="15"/>
        <v>86</v>
      </c>
      <c r="I144" s="350">
        <f t="shared" si="15"/>
        <v>24</v>
      </c>
    </row>
    <row r="145" spans="2:9" hidden="1" x14ac:dyDescent="0.3">
      <c r="B145" s="354">
        <v>134</v>
      </c>
      <c r="C145" s="393">
        <v>1151037</v>
      </c>
      <c r="D145" s="349">
        <v>17514</v>
      </c>
      <c r="E145" s="344">
        <f t="shared" si="13"/>
        <v>1.0484913793103448</v>
      </c>
      <c r="F145" s="345">
        <f>SUM(E$12:E145)</f>
        <v>74.19424534278744</v>
      </c>
      <c r="G145" s="345">
        <f t="shared" si="14"/>
        <v>2.4731415114262481</v>
      </c>
      <c r="H145" s="350">
        <f t="shared" si="15"/>
        <v>86</v>
      </c>
      <c r="I145" s="350">
        <f t="shared" si="15"/>
        <v>24</v>
      </c>
    </row>
    <row r="146" spans="2:9" hidden="1" x14ac:dyDescent="0.3">
      <c r="B146" s="354">
        <v>135</v>
      </c>
      <c r="C146" s="393">
        <v>1168551</v>
      </c>
      <c r="D146" s="349">
        <v>17653</v>
      </c>
      <c r="E146" s="344">
        <f t="shared" si="13"/>
        <v>1.0568127394636015</v>
      </c>
      <c r="F146" s="345">
        <f>SUM(E$12:E146)</f>
        <v>75.251058082251035</v>
      </c>
      <c r="G146" s="345">
        <f t="shared" si="14"/>
        <v>2.5083686027417014</v>
      </c>
      <c r="H146" s="350">
        <f t="shared" si="15"/>
        <v>86</v>
      </c>
      <c r="I146" s="350">
        <f t="shared" si="15"/>
        <v>24</v>
      </c>
    </row>
    <row r="147" spans="2:9" hidden="1" x14ac:dyDescent="0.3">
      <c r="B147" s="354">
        <v>136</v>
      </c>
      <c r="C147" s="393">
        <v>1186204</v>
      </c>
      <c r="D147" s="349">
        <v>17791</v>
      </c>
      <c r="E147" s="344">
        <f t="shared" si="13"/>
        <v>1.0650742337164751</v>
      </c>
      <c r="F147" s="345">
        <f>SUM(E$12:E147)</f>
        <v>76.316132315967508</v>
      </c>
      <c r="G147" s="345">
        <f t="shared" si="14"/>
        <v>2.5438710771989168</v>
      </c>
      <c r="H147" s="350">
        <f t="shared" si="15"/>
        <v>86</v>
      </c>
      <c r="I147" s="350">
        <f t="shared" si="15"/>
        <v>24</v>
      </c>
    </row>
    <row r="148" spans="2:9" hidden="1" x14ac:dyDescent="0.3">
      <c r="B148" s="354">
        <v>137</v>
      </c>
      <c r="C148" s="393">
        <v>1203995</v>
      </c>
      <c r="D148" s="349">
        <v>17929</v>
      </c>
      <c r="E148" s="344">
        <f t="shared" si="13"/>
        <v>1.0733357279693487</v>
      </c>
      <c r="F148" s="345">
        <f>SUM(E$12:E148)</f>
        <v>77.389468043936859</v>
      </c>
      <c r="G148" s="345">
        <f t="shared" si="14"/>
        <v>2.5796489347978953</v>
      </c>
      <c r="H148" s="350">
        <f t="shared" si="15"/>
        <v>86</v>
      </c>
      <c r="I148" s="350">
        <f t="shared" si="15"/>
        <v>24</v>
      </c>
    </row>
    <row r="149" spans="2:9" hidden="1" x14ac:dyDescent="0.3">
      <c r="B149" s="354">
        <v>138</v>
      </c>
      <c r="C149" s="393">
        <v>1221924</v>
      </c>
      <c r="D149" s="349">
        <v>18068</v>
      </c>
      <c r="E149" s="344">
        <f t="shared" si="13"/>
        <v>1.0816570881226053</v>
      </c>
      <c r="F149" s="345">
        <f>SUM(E$12:E149)</f>
        <v>78.47112513205947</v>
      </c>
      <c r="G149" s="345">
        <f t="shared" si="14"/>
        <v>2.6157041710686491</v>
      </c>
      <c r="H149" s="350">
        <f t="shared" si="15"/>
        <v>86</v>
      </c>
      <c r="I149" s="350">
        <f t="shared" si="15"/>
        <v>24</v>
      </c>
    </row>
    <row r="150" spans="2:9" hidden="1" x14ac:dyDescent="0.3">
      <c r="B150" s="354">
        <v>139</v>
      </c>
      <c r="C150" s="393">
        <v>1239992</v>
      </c>
      <c r="D150" s="349">
        <v>18207</v>
      </c>
      <c r="E150" s="344">
        <f t="shared" si="13"/>
        <v>1.0899784482758621</v>
      </c>
      <c r="F150" s="345">
        <f>SUM(E$12:E150)</f>
        <v>79.561103580335327</v>
      </c>
      <c r="G150" s="345">
        <f t="shared" si="14"/>
        <v>2.6520367860111778</v>
      </c>
      <c r="H150" s="350">
        <f t="shared" si="15"/>
        <v>86</v>
      </c>
      <c r="I150" s="350">
        <f t="shared" si="15"/>
        <v>24</v>
      </c>
    </row>
    <row r="151" spans="2:9" hidden="1" x14ac:dyDescent="0.3">
      <c r="B151" s="354">
        <v>140</v>
      </c>
      <c r="C151" s="393">
        <v>1258199</v>
      </c>
      <c r="D151" s="349">
        <v>18346</v>
      </c>
      <c r="E151" s="344">
        <f t="shared" si="13"/>
        <v>1.0982998084291187</v>
      </c>
      <c r="F151" s="345">
        <f>SUM(E$12:E151)</f>
        <v>80.659403388764446</v>
      </c>
      <c r="G151" s="345">
        <f t="shared" si="14"/>
        <v>2.6886467796254814</v>
      </c>
      <c r="H151" s="350">
        <f t="shared" si="15"/>
        <v>86</v>
      </c>
      <c r="I151" s="350">
        <f t="shared" si="15"/>
        <v>24</v>
      </c>
    </row>
    <row r="152" spans="2:9" hidden="1" x14ac:dyDescent="0.3">
      <c r="B152" s="354">
        <v>141</v>
      </c>
      <c r="C152" s="393">
        <v>1276545</v>
      </c>
      <c r="D152" s="349">
        <v>18485</v>
      </c>
      <c r="E152" s="344">
        <f t="shared" si="13"/>
        <v>1.1066211685823755</v>
      </c>
      <c r="F152" s="345">
        <f>SUM(E$12:E152)</f>
        <v>81.766024557346825</v>
      </c>
      <c r="G152" s="345">
        <f t="shared" si="14"/>
        <v>2.7255341519115608</v>
      </c>
      <c r="H152" s="350">
        <f t="shared" si="15"/>
        <v>86</v>
      </c>
      <c r="I152" s="350">
        <f t="shared" si="15"/>
        <v>24</v>
      </c>
    </row>
    <row r="153" spans="2:9" hidden="1" x14ac:dyDescent="0.3">
      <c r="B153" s="354">
        <v>142</v>
      </c>
      <c r="C153" s="393">
        <v>1295030</v>
      </c>
      <c r="D153" s="349">
        <v>18624</v>
      </c>
      <c r="E153" s="344">
        <f t="shared" si="13"/>
        <v>1.1149425287356323</v>
      </c>
      <c r="F153" s="345">
        <f>SUM(E$12:E153)</f>
        <v>82.88096708608245</v>
      </c>
      <c r="G153" s="345">
        <f t="shared" si="14"/>
        <v>2.7626989028694151</v>
      </c>
      <c r="H153" s="350">
        <f t="shared" si="15"/>
        <v>86</v>
      </c>
      <c r="I153" s="350">
        <f t="shared" si="15"/>
        <v>24</v>
      </c>
    </row>
    <row r="154" spans="2:9" hidden="1" x14ac:dyDescent="0.3">
      <c r="B154" s="354">
        <v>143</v>
      </c>
      <c r="C154" s="393">
        <v>1313654</v>
      </c>
      <c r="D154" s="349">
        <v>18763</v>
      </c>
      <c r="E154" s="344">
        <f t="shared" si="13"/>
        <v>1.1232638888888888</v>
      </c>
      <c r="F154" s="345">
        <f>SUM(E$12:E154)</f>
        <v>84.004230974971335</v>
      </c>
      <c r="G154" s="345">
        <f t="shared" si="14"/>
        <v>2.8001410324990443</v>
      </c>
      <c r="H154" s="350">
        <f t="shared" si="15"/>
        <v>86</v>
      </c>
      <c r="I154" s="350">
        <f t="shared" si="15"/>
        <v>24</v>
      </c>
    </row>
    <row r="155" spans="2:9" hidden="1" x14ac:dyDescent="0.3">
      <c r="B155" s="354">
        <v>144</v>
      </c>
      <c r="C155" s="393">
        <v>1332417</v>
      </c>
      <c r="D155" s="349">
        <v>18902</v>
      </c>
      <c r="E155" s="344">
        <f t="shared" si="13"/>
        <v>1.1315852490421456</v>
      </c>
      <c r="F155" s="345">
        <f>SUM(E$12:E155)</f>
        <v>85.135816224013482</v>
      </c>
      <c r="G155" s="345">
        <f t="shared" si="14"/>
        <v>2.8378605408004494</v>
      </c>
      <c r="H155" s="350">
        <f t="shared" si="15"/>
        <v>86</v>
      </c>
      <c r="I155" s="350">
        <f t="shared" si="15"/>
        <v>24</v>
      </c>
    </row>
    <row r="156" spans="2:9" hidden="1" x14ac:dyDescent="0.3">
      <c r="B156" s="354">
        <v>145</v>
      </c>
      <c r="C156" s="393">
        <v>1351319</v>
      </c>
      <c r="D156" s="349">
        <v>19041</v>
      </c>
      <c r="E156" s="344">
        <f t="shared" si="13"/>
        <v>1.1399066091954022</v>
      </c>
      <c r="F156" s="345">
        <f>SUM(E$12:E156)</f>
        <v>86.275722833208889</v>
      </c>
      <c r="G156" s="345">
        <f t="shared" si="14"/>
        <v>2.8758574277736297</v>
      </c>
      <c r="H156" s="350">
        <f t="shared" si="15"/>
        <v>86</v>
      </c>
      <c r="I156" s="350">
        <f t="shared" si="15"/>
        <v>24</v>
      </c>
    </row>
    <row r="157" spans="2:9" hidden="1" x14ac:dyDescent="0.3">
      <c r="B157" s="354">
        <v>146</v>
      </c>
      <c r="C157" s="393">
        <v>1370360</v>
      </c>
      <c r="D157" s="349">
        <v>19181</v>
      </c>
      <c r="E157" s="344">
        <f t="shared" si="13"/>
        <v>1.1482878352490422</v>
      </c>
      <c r="F157" s="345">
        <f>SUM(E$12:E157)</f>
        <v>87.424010668457925</v>
      </c>
      <c r="G157" s="345">
        <f t="shared" si="14"/>
        <v>2.9141336889485974</v>
      </c>
      <c r="H157" s="350">
        <f t="shared" si="15"/>
        <v>86</v>
      </c>
      <c r="I157" s="350">
        <f t="shared" si="15"/>
        <v>24</v>
      </c>
    </row>
    <row r="158" spans="2:9" hidden="1" x14ac:dyDescent="0.3">
      <c r="B158" s="354">
        <v>147</v>
      </c>
      <c r="C158" s="393">
        <v>1389541</v>
      </c>
      <c r="D158" s="349">
        <v>19321</v>
      </c>
      <c r="E158" s="344">
        <f t="shared" si="13"/>
        <v>1.156669061302682</v>
      </c>
      <c r="F158" s="345">
        <f>SUM(E$12:E158)</f>
        <v>88.580679729760604</v>
      </c>
      <c r="G158" s="345">
        <f t="shared" si="14"/>
        <v>2.9526893243253536</v>
      </c>
      <c r="H158" s="350">
        <f t="shared" ref="H158:I173" si="16">H157</f>
        <v>86</v>
      </c>
      <c r="I158" s="350">
        <f t="shared" si="16"/>
        <v>24</v>
      </c>
    </row>
    <row r="159" spans="2:9" hidden="1" x14ac:dyDescent="0.3">
      <c r="B159" s="354">
        <v>148</v>
      </c>
      <c r="C159" s="393">
        <v>1408862</v>
      </c>
      <c r="D159" s="349">
        <v>19460</v>
      </c>
      <c r="E159" s="344">
        <f t="shared" si="13"/>
        <v>1.1649904214559388</v>
      </c>
      <c r="F159" s="345">
        <f>SUM(E$12:E159)</f>
        <v>89.745670151216544</v>
      </c>
      <c r="G159" s="345">
        <f t="shared" si="14"/>
        <v>2.9915223383738847</v>
      </c>
      <c r="H159" s="350">
        <f t="shared" si="16"/>
        <v>86</v>
      </c>
      <c r="I159" s="350">
        <f t="shared" si="16"/>
        <v>24</v>
      </c>
    </row>
    <row r="160" spans="2:9" hidden="1" x14ac:dyDescent="0.3">
      <c r="B160" s="354">
        <v>149</v>
      </c>
      <c r="C160" s="393">
        <v>1428322</v>
      </c>
      <c r="D160" s="349">
        <v>19600</v>
      </c>
      <c r="E160" s="344">
        <f t="shared" si="13"/>
        <v>1.1733716475095786</v>
      </c>
      <c r="F160" s="345">
        <f>SUM(E$12:E160)</f>
        <v>90.919041798726127</v>
      </c>
      <c r="G160" s="345">
        <f t="shared" si="14"/>
        <v>3.0306347266242044</v>
      </c>
      <c r="H160" s="350">
        <f t="shared" si="16"/>
        <v>86</v>
      </c>
      <c r="I160" s="350">
        <f t="shared" si="16"/>
        <v>24</v>
      </c>
    </row>
    <row r="161" spans="2:9" hidden="1" x14ac:dyDescent="0.3">
      <c r="B161" s="354">
        <v>150</v>
      </c>
      <c r="C161" s="393">
        <v>1447922</v>
      </c>
      <c r="D161" s="349">
        <v>19740</v>
      </c>
      <c r="E161" s="344">
        <f t="shared" si="13"/>
        <v>1.1817528735632183</v>
      </c>
      <c r="F161" s="345">
        <f>SUM(E$12:E161)</f>
        <v>92.100794672289339</v>
      </c>
      <c r="G161" s="345">
        <f t="shared" si="14"/>
        <v>3.0700264890763114</v>
      </c>
      <c r="H161" s="350">
        <f t="shared" si="16"/>
        <v>86</v>
      </c>
      <c r="I161" s="350">
        <f t="shared" si="16"/>
        <v>24</v>
      </c>
    </row>
    <row r="162" spans="2:9" hidden="1" x14ac:dyDescent="0.3">
      <c r="B162" s="354">
        <v>151</v>
      </c>
      <c r="C162" s="393">
        <v>1467662</v>
      </c>
      <c r="D162" s="349">
        <v>19880</v>
      </c>
      <c r="E162" s="344">
        <f t="shared" si="13"/>
        <v>1.1901340996168583</v>
      </c>
      <c r="F162" s="345">
        <f>SUM(E$12:E162)</f>
        <v>93.290928771906195</v>
      </c>
      <c r="G162" s="345">
        <f t="shared" si="14"/>
        <v>3.1096976257302065</v>
      </c>
      <c r="H162" s="350">
        <f t="shared" si="16"/>
        <v>86</v>
      </c>
      <c r="I162" s="350">
        <f t="shared" si="16"/>
        <v>24</v>
      </c>
    </row>
    <row r="163" spans="2:9" hidden="1" x14ac:dyDescent="0.3">
      <c r="B163" s="354">
        <v>152</v>
      </c>
      <c r="C163" s="393">
        <v>1487542</v>
      </c>
      <c r="D163" s="349">
        <v>20020</v>
      </c>
      <c r="E163" s="344">
        <f t="shared" si="13"/>
        <v>1.1985153256704981</v>
      </c>
      <c r="F163" s="345">
        <f>SUM(E$12:E163)</f>
        <v>94.489444097576694</v>
      </c>
      <c r="G163" s="345">
        <f t="shared" si="14"/>
        <v>3.1496481365858897</v>
      </c>
      <c r="H163" s="350">
        <f t="shared" si="16"/>
        <v>86</v>
      </c>
      <c r="I163" s="350">
        <f t="shared" si="16"/>
        <v>24</v>
      </c>
    </row>
    <row r="164" spans="2:9" hidden="1" x14ac:dyDescent="0.3">
      <c r="B164" s="354">
        <v>153</v>
      </c>
      <c r="C164" s="393">
        <v>1507562</v>
      </c>
      <c r="D164" s="349">
        <v>20161</v>
      </c>
      <c r="E164" s="344">
        <f t="shared" si="13"/>
        <v>1.2069564176245211</v>
      </c>
      <c r="F164" s="345">
        <f>SUM(E$12:E164)</f>
        <v>95.696400515201219</v>
      </c>
      <c r="G164" s="345">
        <f t="shared" si="14"/>
        <v>3.1898800171733739</v>
      </c>
      <c r="H164" s="350">
        <f t="shared" si="16"/>
        <v>86</v>
      </c>
      <c r="I164" s="350">
        <f t="shared" si="16"/>
        <v>24</v>
      </c>
    </row>
    <row r="165" spans="2:9" hidden="1" x14ac:dyDescent="0.3">
      <c r="B165" s="354">
        <v>154</v>
      </c>
      <c r="C165" s="393">
        <v>1527723</v>
      </c>
      <c r="D165" s="349">
        <v>20301</v>
      </c>
      <c r="E165" s="344">
        <f t="shared" si="13"/>
        <v>1.2153376436781609</v>
      </c>
      <c r="F165" s="345">
        <f>SUM(E$12:E165)</f>
        <v>96.911738158879373</v>
      </c>
      <c r="G165" s="345">
        <f t="shared" si="14"/>
        <v>3.2303912719626457</v>
      </c>
      <c r="H165" s="350">
        <f t="shared" si="16"/>
        <v>86</v>
      </c>
      <c r="I165" s="350">
        <f t="shared" si="16"/>
        <v>24</v>
      </c>
    </row>
    <row r="166" spans="2:9" hidden="1" x14ac:dyDescent="0.3">
      <c r="B166" s="354">
        <v>155</v>
      </c>
      <c r="C166" s="393">
        <v>1548024</v>
      </c>
      <c r="D166" s="349">
        <v>20441</v>
      </c>
      <c r="E166" s="344">
        <f t="shared" si="13"/>
        <v>1.2237188697318007</v>
      </c>
      <c r="F166" s="345">
        <f>SUM(E$12:E166)</f>
        <v>98.135457028611171</v>
      </c>
      <c r="G166" s="345">
        <f t="shared" si="14"/>
        <v>3.2711819009537058</v>
      </c>
      <c r="H166" s="350">
        <f t="shared" si="16"/>
        <v>86</v>
      </c>
      <c r="I166" s="350">
        <f t="shared" si="16"/>
        <v>24</v>
      </c>
    </row>
    <row r="167" spans="2:9" hidden="1" x14ac:dyDescent="0.3">
      <c r="B167" s="354">
        <v>156</v>
      </c>
      <c r="C167" s="393">
        <v>1568465</v>
      </c>
      <c r="D167" s="349">
        <v>20582</v>
      </c>
      <c r="E167" s="344">
        <f t="shared" si="13"/>
        <v>1.2321599616858236</v>
      </c>
      <c r="F167" s="345">
        <f>SUM(E$12:E167)</f>
        <v>99.367616990296995</v>
      </c>
      <c r="G167" s="345">
        <f t="shared" si="14"/>
        <v>3.3122538996765667</v>
      </c>
      <c r="H167" s="350">
        <f t="shared" si="16"/>
        <v>86</v>
      </c>
      <c r="I167" s="350">
        <f t="shared" si="16"/>
        <v>24</v>
      </c>
    </row>
    <row r="168" spans="2:9" hidden="1" x14ac:dyDescent="0.3">
      <c r="B168" s="354">
        <v>157</v>
      </c>
      <c r="C168" s="393">
        <v>1589047</v>
      </c>
      <c r="D168" s="349">
        <v>20723</v>
      </c>
      <c r="E168" s="344">
        <f t="shared" si="13"/>
        <v>1.2406010536398469</v>
      </c>
      <c r="F168" s="345">
        <f>SUM(E$12:E168)</f>
        <v>100.60821804393684</v>
      </c>
      <c r="G168" s="345">
        <f t="shared" si="14"/>
        <v>3.3536072681312281</v>
      </c>
      <c r="H168" s="350">
        <f t="shared" si="16"/>
        <v>86</v>
      </c>
      <c r="I168" s="350">
        <f t="shared" si="16"/>
        <v>24</v>
      </c>
    </row>
    <row r="169" spans="2:9" hidden="1" x14ac:dyDescent="0.3">
      <c r="B169" s="354">
        <v>158</v>
      </c>
      <c r="C169" s="393">
        <v>1609770</v>
      </c>
      <c r="D169" s="349">
        <v>20864</v>
      </c>
      <c r="E169" s="344">
        <f t="shared" si="13"/>
        <v>1.2490421455938698</v>
      </c>
      <c r="F169" s="345">
        <f>SUM(E$12:E169)</f>
        <v>101.85726018953072</v>
      </c>
      <c r="G169" s="345">
        <f t="shared" si="14"/>
        <v>3.3952420063176905</v>
      </c>
      <c r="H169" s="350">
        <f t="shared" si="16"/>
        <v>86</v>
      </c>
      <c r="I169" s="350">
        <f t="shared" si="16"/>
        <v>24</v>
      </c>
    </row>
    <row r="170" spans="2:9" hidden="1" x14ac:dyDescent="0.3">
      <c r="B170" s="354">
        <v>159</v>
      </c>
      <c r="C170" s="393">
        <v>1630634</v>
      </c>
      <c r="D170" s="349">
        <v>21005</v>
      </c>
      <c r="E170" s="344">
        <f t="shared" si="13"/>
        <v>1.2574832375478928</v>
      </c>
      <c r="F170" s="345">
        <f>SUM(E$12:E170)</f>
        <v>103.11474342707861</v>
      </c>
      <c r="G170" s="345">
        <f t="shared" si="14"/>
        <v>3.4371581142359537</v>
      </c>
      <c r="H170" s="350">
        <f t="shared" si="16"/>
        <v>86</v>
      </c>
      <c r="I170" s="350">
        <f t="shared" si="16"/>
        <v>24</v>
      </c>
    </row>
    <row r="171" spans="2:9" hidden="1" x14ac:dyDescent="0.3">
      <c r="B171" s="354">
        <v>160</v>
      </c>
      <c r="C171" s="393">
        <v>1651639</v>
      </c>
      <c r="D171" s="349">
        <v>21146</v>
      </c>
      <c r="E171" s="344">
        <f t="shared" si="13"/>
        <v>1.2659243295019158</v>
      </c>
      <c r="F171" s="345">
        <f>SUM(E$12:E171)</f>
        <v>104.38066775658052</v>
      </c>
      <c r="G171" s="345">
        <f t="shared" si="14"/>
        <v>3.4793555918860175</v>
      </c>
      <c r="H171" s="350">
        <f t="shared" si="16"/>
        <v>86</v>
      </c>
      <c r="I171" s="350">
        <f t="shared" si="16"/>
        <v>24</v>
      </c>
    </row>
    <row r="172" spans="2:9" hidden="1" x14ac:dyDescent="0.3">
      <c r="B172" s="354">
        <v>161</v>
      </c>
      <c r="C172" s="393">
        <v>1672785</v>
      </c>
      <c r="D172" s="349">
        <v>21287</v>
      </c>
      <c r="E172" s="344">
        <f t="shared" si="13"/>
        <v>1.2743654214559388</v>
      </c>
      <c r="F172" s="345">
        <f>SUM(E$12:E172)</f>
        <v>105.65503317803646</v>
      </c>
      <c r="G172" s="345">
        <f t="shared" si="14"/>
        <v>3.5218344392678822</v>
      </c>
      <c r="H172" s="350">
        <f t="shared" si="16"/>
        <v>86</v>
      </c>
      <c r="I172" s="350">
        <f t="shared" si="16"/>
        <v>24</v>
      </c>
    </row>
    <row r="173" spans="2:9" hidden="1" x14ac:dyDescent="0.3">
      <c r="B173" s="354">
        <v>162</v>
      </c>
      <c r="C173" s="393">
        <v>1694072</v>
      </c>
      <c r="D173" s="349">
        <v>21428</v>
      </c>
      <c r="E173" s="344">
        <f t="shared" si="13"/>
        <v>1.2828065134099618</v>
      </c>
      <c r="F173" s="345">
        <f>SUM(E$12:E173)</f>
        <v>106.93783969144643</v>
      </c>
      <c r="G173" s="345">
        <f t="shared" si="14"/>
        <v>3.5645946563815474</v>
      </c>
      <c r="H173" s="350">
        <f t="shared" si="16"/>
        <v>86</v>
      </c>
      <c r="I173" s="350">
        <f t="shared" si="16"/>
        <v>24</v>
      </c>
    </row>
    <row r="174" spans="2:9" hidden="1" x14ac:dyDescent="0.3">
      <c r="B174" s="354">
        <v>163</v>
      </c>
      <c r="C174" s="393">
        <v>1715500</v>
      </c>
      <c r="D174" s="349">
        <v>21569</v>
      </c>
      <c r="E174" s="344">
        <f t="shared" si="13"/>
        <v>1.2912476053639848</v>
      </c>
      <c r="F174" s="345">
        <f>SUM(E$12:E174)</f>
        <v>108.22908729681041</v>
      </c>
      <c r="G174" s="345">
        <f t="shared" si="14"/>
        <v>3.6076362432270135</v>
      </c>
      <c r="H174" s="350">
        <f t="shared" ref="H174:I189" si="17">H173</f>
        <v>86</v>
      </c>
      <c r="I174" s="350">
        <f t="shared" si="17"/>
        <v>24</v>
      </c>
    </row>
    <row r="175" spans="2:9" hidden="1" x14ac:dyDescent="0.3">
      <c r="B175" s="354">
        <v>164</v>
      </c>
      <c r="C175" s="393">
        <v>1737069</v>
      </c>
      <c r="D175" s="349">
        <v>21711</v>
      </c>
      <c r="E175" s="344">
        <f t="shared" si="13"/>
        <v>1.2997485632183907</v>
      </c>
      <c r="F175" s="345">
        <f>SUM(E$12:E175)</f>
        <v>109.52883586002879</v>
      </c>
      <c r="G175" s="345">
        <f t="shared" si="14"/>
        <v>3.6509611953342929</v>
      </c>
      <c r="H175" s="350">
        <f t="shared" si="17"/>
        <v>86</v>
      </c>
      <c r="I175" s="350">
        <f t="shared" si="17"/>
        <v>24</v>
      </c>
    </row>
    <row r="176" spans="2:9" hidden="1" x14ac:dyDescent="0.3">
      <c r="B176" s="354">
        <v>165</v>
      </c>
      <c r="C176" s="393">
        <v>1758780</v>
      </c>
      <c r="D176" s="349">
        <v>21853</v>
      </c>
      <c r="E176" s="344">
        <f t="shared" si="13"/>
        <v>1.3082495210727969</v>
      </c>
      <c r="F176" s="345">
        <f>SUM(E$12:E176)</f>
        <v>110.83708538110159</v>
      </c>
      <c r="G176" s="345">
        <f t="shared" si="14"/>
        <v>3.6945695127033864</v>
      </c>
      <c r="H176" s="350">
        <f t="shared" si="17"/>
        <v>86</v>
      </c>
      <c r="I176" s="350">
        <f t="shared" si="17"/>
        <v>24</v>
      </c>
    </row>
    <row r="177" spans="2:9" hidden="1" x14ac:dyDescent="0.3">
      <c r="B177" s="354">
        <v>166</v>
      </c>
      <c r="C177" s="393">
        <v>1780633</v>
      </c>
      <c r="D177" s="349">
        <v>21994</v>
      </c>
      <c r="E177" s="344">
        <f t="shared" si="13"/>
        <v>1.3166906130268199</v>
      </c>
      <c r="F177" s="345">
        <f>SUM(E$12:E177)</f>
        <v>112.15377599412841</v>
      </c>
      <c r="G177" s="345">
        <f t="shared" si="14"/>
        <v>3.7384591998042804</v>
      </c>
      <c r="H177" s="350">
        <f t="shared" si="17"/>
        <v>86</v>
      </c>
      <c r="I177" s="350">
        <f t="shared" si="17"/>
        <v>24</v>
      </c>
    </row>
    <row r="178" spans="2:9" hidden="1" x14ac:dyDescent="0.3">
      <c r="B178" s="354">
        <v>167</v>
      </c>
      <c r="C178" s="393">
        <v>1802627</v>
      </c>
      <c r="D178" s="349">
        <v>22136</v>
      </c>
      <c r="E178" s="344">
        <f t="shared" si="13"/>
        <v>1.3251915708812261</v>
      </c>
      <c r="F178" s="345">
        <f>SUM(E$12:E178)</f>
        <v>113.47896756500964</v>
      </c>
      <c r="G178" s="345">
        <f t="shared" si="14"/>
        <v>3.7826322521669882</v>
      </c>
      <c r="H178" s="350">
        <f t="shared" si="17"/>
        <v>86</v>
      </c>
      <c r="I178" s="350">
        <f t="shared" si="17"/>
        <v>24</v>
      </c>
    </row>
    <row r="179" spans="2:9" hidden="1" x14ac:dyDescent="0.3">
      <c r="B179" s="354">
        <v>168</v>
      </c>
      <c r="C179" s="393">
        <v>1824763</v>
      </c>
      <c r="D179" s="349">
        <v>22278</v>
      </c>
      <c r="E179" s="344">
        <f t="shared" si="13"/>
        <v>1.3336925287356323</v>
      </c>
      <c r="F179" s="345">
        <f>SUM(E$12:E179)</f>
        <v>114.81266009374528</v>
      </c>
      <c r="G179" s="345">
        <f t="shared" si="14"/>
        <v>3.8270886697915092</v>
      </c>
      <c r="H179" s="350">
        <f t="shared" si="17"/>
        <v>86</v>
      </c>
      <c r="I179" s="350">
        <f t="shared" si="17"/>
        <v>24</v>
      </c>
    </row>
    <row r="180" spans="2:9" hidden="1" x14ac:dyDescent="0.3">
      <c r="B180" s="354">
        <v>169</v>
      </c>
      <c r="C180" s="393">
        <v>1847041</v>
      </c>
      <c r="D180" s="349">
        <v>22420</v>
      </c>
      <c r="E180" s="344">
        <f t="shared" si="13"/>
        <v>1.3421934865900382</v>
      </c>
      <c r="F180" s="345">
        <f>SUM(E$12:E180)</f>
        <v>116.15485358033531</v>
      </c>
      <c r="G180" s="345">
        <f t="shared" si="14"/>
        <v>3.8718284526778439</v>
      </c>
      <c r="H180" s="350">
        <f t="shared" si="17"/>
        <v>86</v>
      </c>
      <c r="I180" s="350">
        <f t="shared" si="17"/>
        <v>24</v>
      </c>
    </row>
    <row r="181" spans="2:9" hidden="1" x14ac:dyDescent="0.3">
      <c r="B181" s="354">
        <v>170</v>
      </c>
      <c r="C181" s="393">
        <v>1869461</v>
      </c>
      <c r="D181" s="349">
        <v>22562</v>
      </c>
      <c r="E181" s="344">
        <f t="shared" si="13"/>
        <v>1.3506944444444444</v>
      </c>
      <c r="F181" s="345">
        <f>SUM(E$12:E181)</f>
        <v>117.50554802477976</v>
      </c>
      <c r="G181" s="345">
        <f t="shared" si="14"/>
        <v>3.9168516008259919</v>
      </c>
      <c r="H181" s="350">
        <f t="shared" si="17"/>
        <v>86</v>
      </c>
      <c r="I181" s="350">
        <f t="shared" si="17"/>
        <v>24</v>
      </c>
    </row>
    <row r="182" spans="2:9" hidden="1" x14ac:dyDescent="0.3">
      <c r="B182" s="354">
        <v>171</v>
      </c>
      <c r="C182" s="393">
        <v>1892023</v>
      </c>
      <c r="D182" s="349">
        <v>22705</v>
      </c>
      <c r="E182" s="344">
        <f t="shared" si="13"/>
        <v>1.3592552681992338</v>
      </c>
      <c r="F182" s="345">
        <f>SUM(E$12:E182)</f>
        <v>118.86480329297899</v>
      </c>
      <c r="G182" s="345">
        <f t="shared" si="14"/>
        <v>3.9621601097659664</v>
      </c>
      <c r="H182" s="350">
        <f t="shared" si="17"/>
        <v>86</v>
      </c>
      <c r="I182" s="350">
        <f t="shared" si="17"/>
        <v>24</v>
      </c>
    </row>
    <row r="183" spans="2:9" hidden="1" x14ac:dyDescent="0.3">
      <c r="B183" s="354">
        <v>172</v>
      </c>
      <c r="C183" s="393">
        <v>1914728</v>
      </c>
      <c r="D183" s="349">
        <v>22847</v>
      </c>
      <c r="E183" s="344">
        <f t="shared" si="13"/>
        <v>1.3677562260536398</v>
      </c>
      <c r="F183" s="345">
        <f>SUM(E$12:E183)</f>
        <v>120.23255951903263</v>
      </c>
      <c r="G183" s="345">
        <f t="shared" si="14"/>
        <v>4.0077519839677542</v>
      </c>
      <c r="H183" s="350">
        <f t="shared" si="17"/>
        <v>86</v>
      </c>
      <c r="I183" s="350">
        <f t="shared" si="17"/>
        <v>24</v>
      </c>
    </row>
    <row r="184" spans="2:9" hidden="1" x14ac:dyDescent="0.3">
      <c r="B184" s="354">
        <v>173</v>
      </c>
      <c r="C184" s="393">
        <v>1937575</v>
      </c>
      <c r="D184" s="349">
        <v>22990</v>
      </c>
      <c r="E184" s="344">
        <f t="shared" si="13"/>
        <v>1.3763170498084292</v>
      </c>
      <c r="F184" s="345">
        <f>SUM(E$12:E184)</f>
        <v>121.60887656884107</v>
      </c>
      <c r="G184" s="345">
        <f t="shared" si="14"/>
        <v>4.053629218961369</v>
      </c>
      <c r="H184" s="350">
        <f t="shared" si="17"/>
        <v>86</v>
      </c>
      <c r="I184" s="350">
        <f t="shared" si="17"/>
        <v>24</v>
      </c>
    </row>
    <row r="185" spans="2:9" hidden="1" x14ac:dyDescent="0.3">
      <c r="B185" s="354">
        <v>174</v>
      </c>
      <c r="C185" s="393">
        <v>1960565</v>
      </c>
      <c r="D185" s="349">
        <v>23132</v>
      </c>
      <c r="E185" s="344">
        <f t="shared" si="13"/>
        <v>1.3848180076628354</v>
      </c>
      <c r="F185" s="345">
        <f>SUM(E$12:E185)</f>
        <v>122.9936945765039</v>
      </c>
      <c r="G185" s="345">
        <f t="shared" si="14"/>
        <v>4.099789819216797</v>
      </c>
      <c r="H185" s="350">
        <f t="shared" si="17"/>
        <v>86</v>
      </c>
      <c r="I185" s="350">
        <f t="shared" si="17"/>
        <v>24</v>
      </c>
    </row>
    <row r="186" spans="2:9" hidden="1" x14ac:dyDescent="0.3">
      <c r="B186" s="354">
        <v>175</v>
      </c>
      <c r="C186" s="393">
        <v>1983697</v>
      </c>
      <c r="D186" s="349">
        <v>23275</v>
      </c>
      <c r="E186" s="344">
        <f t="shared" si="13"/>
        <v>1.3933788314176245</v>
      </c>
      <c r="F186" s="345">
        <f>SUM(E$12:E186)</f>
        <v>124.38707340792152</v>
      </c>
      <c r="G186" s="345">
        <f t="shared" si="14"/>
        <v>4.1462357802640506</v>
      </c>
      <c r="H186" s="350">
        <f t="shared" si="17"/>
        <v>86</v>
      </c>
      <c r="I186" s="350">
        <f t="shared" si="17"/>
        <v>24</v>
      </c>
    </row>
    <row r="187" spans="2:9" hidden="1" x14ac:dyDescent="0.3">
      <c r="B187" s="354">
        <v>176</v>
      </c>
      <c r="C187" s="393">
        <v>2006972</v>
      </c>
      <c r="D187" s="349">
        <v>23418</v>
      </c>
      <c r="E187" s="344">
        <f t="shared" si="13"/>
        <v>1.4019396551724137</v>
      </c>
      <c r="F187" s="345">
        <f>SUM(E$12:E187)</f>
        <v>125.78901306309393</v>
      </c>
      <c r="G187" s="345">
        <f t="shared" si="14"/>
        <v>4.1929671021031307</v>
      </c>
      <c r="H187" s="350">
        <f t="shared" si="17"/>
        <v>86</v>
      </c>
      <c r="I187" s="350">
        <f t="shared" si="17"/>
        <v>24</v>
      </c>
    </row>
    <row r="188" spans="2:9" hidden="1" x14ac:dyDescent="0.3">
      <c r="B188" s="354">
        <v>177</v>
      </c>
      <c r="C188" s="393">
        <v>2030390</v>
      </c>
      <c r="D188" s="349">
        <v>23561</v>
      </c>
      <c r="E188" s="344">
        <f t="shared" si="13"/>
        <v>1.4105004789272031</v>
      </c>
      <c r="F188" s="345">
        <f>SUM(E$12:E188)</f>
        <v>127.19951354202114</v>
      </c>
      <c r="G188" s="345">
        <f t="shared" si="14"/>
        <v>4.2399837847340383</v>
      </c>
      <c r="H188" s="350">
        <f t="shared" si="17"/>
        <v>86</v>
      </c>
      <c r="I188" s="350">
        <f t="shared" si="17"/>
        <v>24</v>
      </c>
    </row>
    <row r="189" spans="2:9" hidden="1" x14ac:dyDescent="0.3">
      <c r="B189" s="354">
        <v>178</v>
      </c>
      <c r="C189" s="393">
        <v>2053951</v>
      </c>
      <c r="D189" s="349">
        <v>23704</v>
      </c>
      <c r="E189" s="344">
        <f t="shared" si="13"/>
        <v>1.4190613026819923</v>
      </c>
      <c r="F189" s="345">
        <f>SUM(E$12:E189)</f>
        <v>128.61857484470312</v>
      </c>
      <c r="G189" s="345">
        <f t="shared" si="14"/>
        <v>4.2872858281567705</v>
      </c>
      <c r="H189" s="350">
        <f t="shared" si="17"/>
        <v>86</v>
      </c>
      <c r="I189" s="350">
        <f t="shared" si="17"/>
        <v>24</v>
      </c>
    </row>
    <row r="190" spans="2:9" hidden="1" x14ac:dyDescent="0.3">
      <c r="B190" s="354">
        <v>179</v>
      </c>
      <c r="C190" s="393">
        <v>2077655</v>
      </c>
      <c r="D190" s="349">
        <v>23847</v>
      </c>
      <c r="E190" s="344">
        <f t="shared" si="13"/>
        <v>1.4276221264367817</v>
      </c>
      <c r="F190" s="345">
        <f>SUM(E$12:E190)</f>
        <v>130.04619697113989</v>
      </c>
      <c r="G190" s="345">
        <f t="shared" si="14"/>
        <v>4.3348732323713302</v>
      </c>
      <c r="H190" s="350">
        <f t="shared" ref="H190:I205" si="18">H189</f>
        <v>86</v>
      </c>
      <c r="I190" s="350">
        <f t="shared" si="18"/>
        <v>24</v>
      </c>
    </row>
    <row r="191" spans="2:9" hidden="1" x14ac:dyDescent="0.3">
      <c r="B191" s="354">
        <v>180</v>
      </c>
      <c r="C191" s="393">
        <v>2101502</v>
      </c>
      <c r="D191" s="349">
        <v>23990</v>
      </c>
      <c r="E191" s="344">
        <f t="shared" si="13"/>
        <v>1.4361829501915708</v>
      </c>
      <c r="F191" s="345">
        <f>SUM(E$12:E191)</f>
        <v>131.48237992133147</v>
      </c>
      <c r="G191" s="345">
        <f t="shared" si="14"/>
        <v>4.3827459973777154</v>
      </c>
      <c r="H191" s="350">
        <f t="shared" si="18"/>
        <v>86</v>
      </c>
      <c r="I191" s="350">
        <f t="shared" si="18"/>
        <v>24</v>
      </c>
    </row>
    <row r="192" spans="2:9" hidden="1" x14ac:dyDescent="0.3">
      <c r="B192" s="354">
        <v>181</v>
      </c>
      <c r="C192" s="393">
        <v>2125492</v>
      </c>
      <c r="D192" s="349">
        <v>24134</v>
      </c>
      <c r="E192" s="344">
        <f t="shared" si="13"/>
        <v>1.4448036398467432</v>
      </c>
      <c r="F192" s="345">
        <f>SUM(E$12:E192)</f>
        <v>132.92718356117823</v>
      </c>
      <c r="G192" s="345">
        <f t="shared" si="14"/>
        <v>4.4309061187059404</v>
      </c>
      <c r="H192" s="350">
        <f t="shared" si="18"/>
        <v>86</v>
      </c>
      <c r="I192" s="350">
        <f t="shared" si="18"/>
        <v>24</v>
      </c>
    </row>
    <row r="193" spans="2:9" hidden="1" x14ac:dyDescent="0.3">
      <c r="B193" s="354">
        <v>182</v>
      </c>
      <c r="C193" s="393">
        <v>2149626</v>
      </c>
      <c r="D193" s="349">
        <v>24277</v>
      </c>
      <c r="E193" s="344">
        <f t="shared" si="13"/>
        <v>1.4533644636015326</v>
      </c>
      <c r="F193" s="345">
        <f>SUM(E$12:E193)</f>
        <v>134.38054802477976</v>
      </c>
      <c r="G193" s="345">
        <f t="shared" si="14"/>
        <v>4.4793516008259919</v>
      </c>
      <c r="H193" s="350">
        <f t="shared" si="18"/>
        <v>86</v>
      </c>
      <c r="I193" s="350">
        <f t="shared" si="18"/>
        <v>24</v>
      </c>
    </row>
    <row r="194" spans="2:9" hidden="1" x14ac:dyDescent="0.3">
      <c r="B194" s="354">
        <v>183</v>
      </c>
      <c r="C194" s="393">
        <v>2173903</v>
      </c>
      <c r="D194" s="349">
        <v>24421</v>
      </c>
      <c r="E194" s="344">
        <f t="shared" si="13"/>
        <v>1.461985153256705</v>
      </c>
      <c r="F194" s="345">
        <f>SUM(E$12:E194)</f>
        <v>135.84253317803646</v>
      </c>
      <c r="G194" s="345">
        <f t="shared" si="14"/>
        <v>4.5280844392678823</v>
      </c>
      <c r="H194" s="350">
        <f t="shared" si="18"/>
        <v>86</v>
      </c>
      <c r="I194" s="350">
        <f t="shared" si="18"/>
        <v>24</v>
      </c>
    </row>
    <row r="195" spans="2:9" hidden="1" x14ac:dyDescent="0.3">
      <c r="B195" s="354">
        <v>184</v>
      </c>
      <c r="C195" s="393">
        <v>2198324</v>
      </c>
      <c r="D195" s="349">
        <v>24565</v>
      </c>
      <c r="E195" s="344">
        <f t="shared" si="13"/>
        <v>1.4706058429118773</v>
      </c>
      <c r="F195" s="345">
        <f>SUM(E$12:E195)</f>
        <v>137.31313902094834</v>
      </c>
      <c r="G195" s="345">
        <f t="shared" si="14"/>
        <v>4.5771046340316115</v>
      </c>
      <c r="H195" s="350">
        <f t="shared" si="18"/>
        <v>86</v>
      </c>
      <c r="I195" s="350">
        <f t="shared" si="18"/>
        <v>24</v>
      </c>
    </row>
    <row r="196" spans="2:9" hidden="1" x14ac:dyDescent="0.3">
      <c r="B196" s="354">
        <v>185</v>
      </c>
      <c r="C196" s="393">
        <v>2222889</v>
      </c>
      <c r="D196" s="349">
        <v>24709</v>
      </c>
      <c r="E196" s="344">
        <f t="shared" si="13"/>
        <v>1.473492754487447</v>
      </c>
      <c r="F196" s="345">
        <f>SUM(E$12:E196)</f>
        <v>138.78663177543578</v>
      </c>
      <c r="G196" s="345">
        <f t="shared" si="14"/>
        <v>4.6262210591811925</v>
      </c>
      <c r="H196" s="350">
        <v>91</v>
      </c>
      <c r="I196" s="350">
        <f t="shared" si="18"/>
        <v>24</v>
      </c>
    </row>
    <row r="197" spans="2:9" hidden="1" x14ac:dyDescent="0.3">
      <c r="B197" s="354">
        <v>186</v>
      </c>
      <c r="C197" s="393">
        <v>2247598</v>
      </c>
      <c r="D197" s="349">
        <v>24853</v>
      </c>
      <c r="E197" s="344">
        <f t="shared" si="13"/>
        <v>1.482080028624247</v>
      </c>
      <c r="F197" s="345">
        <f>SUM(E$12:E197)</f>
        <v>140.26871180406002</v>
      </c>
      <c r="G197" s="345">
        <f t="shared" si="14"/>
        <v>4.6756237268020007</v>
      </c>
      <c r="H197" s="350">
        <f t="shared" si="18"/>
        <v>91</v>
      </c>
      <c r="I197" s="350">
        <f t="shared" si="18"/>
        <v>24</v>
      </c>
    </row>
    <row r="198" spans="2:9" hidden="1" x14ac:dyDescent="0.3">
      <c r="B198" s="354">
        <v>187</v>
      </c>
      <c r="C198" s="393">
        <v>2272451</v>
      </c>
      <c r="D198" s="349">
        <v>24997</v>
      </c>
      <c r="E198" s="344">
        <f t="shared" si="13"/>
        <v>1.4906673027610471</v>
      </c>
      <c r="F198" s="345">
        <f>SUM(E$12:E198)</f>
        <v>141.75937910682106</v>
      </c>
      <c r="G198" s="345">
        <f t="shared" si="14"/>
        <v>4.725312636894035</v>
      </c>
      <c r="H198" s="350">
        <f t="shared" si="18"/>
        <v>91</v>
      </c>
      <c r="I198" s="350">
        <f t="shared" si="18"/>
        <v>24</v>
      </c>
    </row>
    <row r="199" spans="2:9" hidden="1" x14ac:dyDescent="0.3">
      <c r="B199" s="354">
        <v>188</v>
      </c>
      <c r="C199" s="393">
        <v>2297448</v>
      </c>
      <c r="D199" s="349">
        <v>25141</v>
      </c>
      <c r="E199" s="344">
        <f t="shared" si="13"/>
        <v>1.4992545768978471</v>
      </c>
      <c r="F199" s="345">
        <f>SUM(E$12:E199)</f>
        <v>143.2586336837189</v>
      </c>
      <c r="G199" s="345">
        <f t="shared" si="14"/>
        <v>4.7752877894572965</v>
      </c>
      <c r="H199" s="350">
        <f t="shared" si="18"/>
        <v>91</v>
      </c>
      <c r="I199" s="350">
        <f t="shared" si="18"/>
        <v>24</v>
      </c>
    </row>
    <row r="200" spans="2:9" hidden="1" x14ac:dyDescent="0.3">
      <c r="B200" s="354">
        <v>189</v>
      </c>
      <c r="C200" s="393">
        <v>2322589</v>
      </c>
      <c r="D200" s="349">
        <v>25285</v>
      </c>
      <c r="E200" s="344">
        <f t="shared" si="13"/>
        <v>1.5078418510346472</v>
      </c>
      <c r="F200" s="345">
        <f>SUM(E$12:E200)</f>
        <v>144.76647553475354</v>
      </c>
      <c r="G200" s="345">
        <f t="shared" si="14"/>
        <v>4.825549184491785</v>
      </c>
      <c r="H200" s="350">
        <f t="shared" si="18"/>
        <v>91</v>
      </c>
      <c r="I200" s="350">
        <f t="shared" si="18"/>
        <v>24</v>
      </c>
    </row>
    <row r="201" spans="2:9" hidden="1" x14ac:dyDescent="0.3">
      <c r="B201" s="354">
        <v>190</v>
      </c>
      <c r="C201" s="393">
        <v>2347874</v>
      </c>
      <c r="D201" s="349">
        <v>25430</v>
      </c>
      <c r="E201" s="344">
        <f t="shared" si="13"/>
        <v>1.5164887590196194</v>
      </c>
      <c r="F201" s="345">
        <f>SUM(E$12:E201)</f>
        <v>146.28296429377315</v>
      </c>
      <c r="G201" s="345">
        <f t="shared" si="14"/>
        <v>4.8760988097924383</v>
      </c>
      <c r="H201" s="350">
        <f t="shared" si="18"/>
        <v>91</v>
      </c>
      <c r="I201" s="350">
        <f t="shared" si="18"/>
        <v>24</v>
      </c>
    </row>
    <row r="202" spans="2:9" hidden="1" x14ac:dyDescent="0.3">
      <c r="B202" s="354">
        <v>191</v>
      </c>
      <c r="C202" s="393">
        <v>2373304</v>
      </c>
      <c r="D202" s="349">
        <v>25574</v>
      </c>
      <c r="E202" s="344">
        <f t="shared" si="13"/>
        <v>1.5250760331564195</v>
      </c>
      <c r="F202" s="345">
        <f>SUM(E$12:E202)</f>
        <v>147.80804032692956</v>
      </c>
      <c r="G202" s="345">
        <f t="shared" si="14"/>
        <v>4.9269346775643186</v>
      </c>
      <c r="H202" s="350">
        <f t="shared" si="18"/>
        <v>91</v>
      </c>
      <c r="I202" s="350">
        <f t="shared" si="18"/>
        <v>24</v>
      </c>
    </row>
    <row r="203" spans="2:9" hidden="1" x14ac:dyDescent="0.3">
      <c r="B203" s="354">
        <v>192</v>
      </c>
      <c r="C203" s="393">
        <v>2398878</v>
      </c>
      <c r="D203" s="349">
        <v>25719</v>
      </c>
      <c r="E203" s="344">
        <f t="shared" si="13"/>
        <v>1.533722941141392</v>
      </c>
      <c r="F203" s="345">
        <f>SUM(E$12:E203)</f>
        <v>149.34176326807096</v>
      </c>
      <c r="G203" s="345">
        <f t="shared" si="14"/>
        <v>4.9780587756023653</v>
      </c>
      <c r="H203" s="350">
        <f t="shared" si="18"/>
        <v>91</v>
      </c>
      <c r="I203" s="350">
        <f t="shared" si="18"/>
        <v>24</v>
      </c>
    </row>
    <row r="204" spans="2:9" hidden="1" x14ac:dyDescent="0.3">
      <c r="B204" s="354">
        <v>193</v>
      </c>
      <c r="C204" s="393">
        <v>2424597</v>
      </c>
      <c r="D204" s="349">
        <v>25864</v>
      </c>
      <c r="E204" s="344">
        <f t="shared" ref="E204:E267" si="19">D204/(VLOOKUP(H204,$L$12:$N$51,3,0)+VLOOKUP(I204,$P$12:$R$131,3,0)*$F$8/$E$8)</f>
        <v>1.5423698491263642</v>
      </c>
      <c r="F204" s="345">
        <f>SUM(E$12:E204)</f>
        <v>150.88413311719734</v>
      </c>
      <c r="G204" s="345">
        <f t="shared" si="14"/>
        <v>5.0294711039065776</v>
      </c>
      <c r="H204" s="350">
        <f t="shared" si="18"/>
        <v>91</v>
      </c>
      <c r="I204" s="350">
        <f t="shared" si="18"/>
        <v>24</v>
      </c>
    </row>
    <row r="205" spans="2:9" hidden="1" x14ac:dyDescent="0.3">
      <c r="B205" s="354">
        <v>194</v>
      </c>
      <c r="C205" s="393">
        <v>2450461</v>
      </c>
      <c r="D205" s="349">
        <v>26008</v>
      </c>
      <c r="E205" s="344">
        <f t="shared" si="19"/>
        <v>1.5509571232631643</v>
      </c>
      <c r="F205" s="345">
        <f>SUM(E$12:E205)</f>
        <v>152.43509024046051</v>
      </c>
      <c r="G205" s="345">
        <f t="shared" ref="G205:G268" si="20">F205/$B$8</f>
        <v>5.081169674682017</v>
      </c>
      <c r="H205" s="350">
        <f t="shared" si="18"/>
        <v>91</v>
      </c>
      <c r="I205" s="350">
        <f t="shared" si="18"/>
        <v>24</v>
      </c>
    </row>
    <row r="206" spans="2:9" hidden="1" x14ac:dyDescent="0.3">
      <c r="B206" s="354">
        <v>195</v>
      </c>
      <c r="C206" s="393">
        <v>2476469</v>
      </c>
      <c r="D206" s="349">
        <v>26153</v>
      </c>
      <c r="E206" s="344">
        <f t="shared" si="19"/>
        <v>1.5596040312481365</v>
      </c>
      <c r="F206" s="345">
        <f>SUM(E$12:E206)</f>
        <v>153.99469427170865</v>
      </c>
      <c r="G206" s="345">
        <f t="shared" si="20"/>
        <v>5.1331564757236219</v>
      </c>
      <c r="H206" s="350">
        <f t="shared" ref="H206:I221" si="21">H205</f>
        <v>91</v>
      </c>
      <c r="I206" s="350">
        <f t="shared" si="21"/>
        <v>24</v>
      </c>
    </row>
    <row r="207" spans="2:9" hidden="1" x14ac:dyDescent="0.3">
      <c r="B207" s="354">
        <v>196</v>
      </c>
      <c r="C207" s="393">
        <v>2502622</v>
      </c>
      <c r="D207" s="349">
        <v>26299</v>
      </c>
      <c r="E207" s="344">
        <f t="shared" si="19"/>
        <v>1.568310573081281</v>
      </c>
      <c r="F207" s="345">
        <f>SUM(E$12:E207)</f>
        <v>155.56300484478993</v>
      </c>
      <c r="G207" s="345">
        <f t="shared" si="20"/>
        <v>5.1854334948263308</v>
      </c>
      <c r="H207" s="350">
        <f t="shared" si="21"/>
        <v>91</v>
      </c>
      <c r="I207" s="350">
        <f t="shared" si="21"/>
        <v>24</v>
      </c>
    </row>
    <row r="208" spans="2:9" hidden="1" x14ac:dyDescent="0.3">
      <c r="B208" s="354">
        <v>197</v>
      </c>
      <c r="C208" s="393">
        <v>2528921</v>
      </c>
      <c r="D208" s="349">
        <v>26444</v>
      </c>
      <c r="E208" s="344">
        <f t="shared" si="19"/>
        <v>1.5769574810662532</v>
      </c>
      <c r="F208" s="345">
        <f>SUM(E$12:E208)</f>
        <v>157.13996232585617</v>
      </c>
      <c r="G208" s="345">
        <f t="shared" si="20"/>
        <v>5.2379987441952061</v>
      </c>
      <c r="H208" s="350">
        <f t="shared" si="21"/>
        <v>91</v>
      </c>
      <c r="I208" s="350">
        <f t="shared" si="21"/>
        <v>24</v>
      </c>
    </row>
    <row r="209" spans="2:14" hidden="1" x14ac:dyDescent="0.3">
      <c r="B209" s="354">
        <v>198</v>
      </c>
      <c r="C209" s="393">
        <v>2555365</v>
      </c>
      <c r="D209" s="349">
        <v>26589</v>
      </c>
      <c r="E209" s="344">
        <f t="shared" si="19"/>
        <v>1.5856043890512255</v>
      </c>
      <c r="F209" s="345">
        <f>SUM(E$12:E209)</f>
        <v>158.72556671490739</v>
      </c>
      <c r="G209" s="345">
        <f t="shared" si="20"/>
        <v>5.290852223830246</v>
      </c>
      <c r="H209" s="350">
        <f t="shared" si="21"/>
        <v>91</v>
      </c>
      <c r="I209" s="350">
        <f t="shared" si="21"/>
        <v>24</v>
      </c>
    </row>
    <row r="210" spans="2:14" x14ac:dyDescent="0.3">
      <c r="B210" s="354">
        <v>199</v>
      </c>
      <c r="C210" s="393">
        <v>2581954</v>
      </c>
      <c r="D210" s="349">
        <v>26734</v>
      </c>
      <c r="E210" s="344">
        <f t="shared" si="19"/>
        <v>1.5942512970361977</v>
      </c>
      <c r="F210" s="345">
        <f>SUM(E$12:E210)</f>
        <v>160.3198180119436</v>
      </c>
      <c r="G210" s="345">
        <f t="shared" si="20"/>
        <v>5.3439939337314533</v>
      </c>
      <c r="H210" s="350">
        <f t="shared" si="21"/>
        <v>91</v>
      </c>
      <c r="I210" s="350">
        <f t="shared" si="21"/>
        <v>24</v>
      </c>
    </row>
    <row r="211" spans="2:14" hidden="1" x14ac:dyDescent="0.3">
      <c r="B211" s="355">
        <v>200</v>
      </c>
      <c r="C211" s="393">
        <v>2608688</v>
      </c>
      <c r="D211" s="353">
        <v>26880</v>
      </c>
      <c r="E211" s="344">
        <f t="shared" si="19"/>
        <v>1.5207920792079208</v>
      </c>
      <c r="F211" s="335">
        <f>SUM(E$12:E211)</f>
        <v>161.84061009115152</v>
      </c>
      <c r="G211" s="345">
        <f t="shared" si="20"/>
        <v>5.394687003038384</v>
      </c>
      <c r="H211" s="334">
        <f t="shared" si="21"/>
        <v>91</v>
      </c>
      <c r="I211" s="346">
        <v>25</v>
      </c>
      <c r="N211" s="312">
        <v>7515</v>
      </c>
    </row>
    <row r="212" spans="2:14" hidden="1" x14ac:dyDescent="0.3">
      <c r="B212" s="354">
        <v>201</v>
      </c>
      <c r="C212" s="393">
        <v>2635568</v>
      </c>
      <c r="D212" s="349">
        <v>27026</v>
      </c>
      <c r="E212" s="344">
        <f t="shared" si="19"/>
        <v>1.529052333804809</v>
      </c>
      <c r="F212" s="345">
        <f>SUM(E$12:E212)</f>
        <v>163.36966242495632</v>
      </c>
      <c r="G212" s="345">
        <f t="shared" si="20"/>
        <v>5.4456554141652109</v>
      </c>
      <c r="H212" s="350">
        <f t="shared" si="21"/>
        <v>91</v>
      </c>
      <c r="I212" s="350">
        <f t="shared" si="21"/>
        <v>25</v>
      </c>
    </row>
    <row r="213" spans="2:14" hidden="1" x14ac:dyDescent="0.3">
      <c r="B213" s="354">
        <v>202</v>
      </c>
      <c r="C213" s="393">
        <v>2662594</v>
      </c>
      <c r="D213" s="349">
        <v>27171</v>
      </c>
      <c r="E213" s="344">
        <f t="shared" si="19"/>
        <v>1.5372560113154172</v>
      </c>
      <c r="F213" s="345">
        <f>SUM(E$12:E213)</f>
        <v>164.90691843627172</v>
      </c>
      <c r="G213" s="345">
        <f t="shared" si="20"/>
        <v>5.4968972812090575</v>
      </c>
      <c r="H213" s="350">
        <f t="shared" si="21"/>
        <v>91</v>
      </c>
      <c r="I213" s="350">
        <f t="shared" si="21"/>
        <v>25</v>
      </c>
    </row>
    <row r="214" spans="2:14" hidden="1" x14ac:dyDescent="0.3">
      <c r="B214" s="354">
        <v>203</v>
      </c>
      <c r="C214" s="393">
        <v>2689765</v>
      </c>
      <c r="D214" s="349">
        <v>27317</v>
      </c>
      <c r="E214" s="344">
        <f t="shared" si="19"/>
        <v>1.5455162659123056</v>
      </c>
      <c r="F214" s="345">
        <f>SUM(E$12:E214)</f>
        <v>166.45243470218404</v>
      </c>
      <c r="G214" s="345">
        <f t="shared" si="20"/>
        <v>5.5484144900728012</v>
      </c>
      <c r="H214" s="350">
        <f t="shared" si="21"/>
        <v>91</v>
      </c>
      <c r="I214" s="350">
        <f t="shared" si="21"/>
        <v>25</v>
      </c>
    </row>
    <row r="215" spans="2:14" hidden="1" x14ac:dyDescent="0.3">
      <c r="B215" s="354">
        <v>204</v>
      </c>
      <c r="C215" s="393">
        <v>2717082</v>
      </c>
      <c r="D215" s="349">
        <v>27463</v>
      </c>
      <c r="E215" s="344">
        <f t="shared" si="19"/>
        <v>1.5537765205091938</v>
      </c>
      <c r="F215" s="345">
        <f>SUM(E$12:E215)</f>
        <v>168.00621122269322</v>
      </c>
      <c r="G215" s="345">
        <f t="shared" si="20"/>
        <v>5.600207040756441</v>
      </c>
      <c r="H215" s="350">
        <f t="shared" si="21"/>
        <v>91</v>
      </c>
      <c r="I215" s="350">
        <f t="shared" si="21"/>
        <v>25</v>
      </c>
    </row>
    <row r="216" spans="2:14" hidden="1" x14ac:dyDescent="0.3">
      <c r="B216" s="354">
        <v>205</v>
      </c>
      <c r="C216" s="393">
        <v>2744545</v>
      </c>
      <c r="D216" s="349">
        <v>27609</v>
      </c>
      <c r="E216" s="344">
        <f t="shared" si="19"/>
        <v>1.562036775106082</v>
      </c>
      <c r="F216" s="345">
        <f>SUM(E$12:E216)</f>
        <v>169.56824799779932</v>
      </c>
      <c r="G216" s="345">
        <f t="shared" si="20"/>
        <v>5.6522749332599771</v>
      </c>
      <c r="H216" s="350">
        <f t="shared" si="21"/>
        <v>91</v>
      </c>
      <c r="I216" s="350">
        <f t="shared" si="21"/>
        <v>25</v>
      </c>
    </row>
    <row r="217" spans="2:14" hidden="1" x14ac:dyDescent="0.3">
      <c r="B217" s="354">
        <v>206</v>
      </c>
      <c r="C217" s="393">
        <v>2772154</v>
      </c>
      <c r="D217" s="349">
        <v>27756</v>
      </c>
      <c r="E217" s="344">
        <f t="shared" si="19"/>
        <v>1.5703536067892503</v>
      </c>
      <c r="F217" s="345">
        <f>SUM(E$12:E217)</f>
        <v>171.13860160458856</v>
      </c>
      <c r="G217" s="345">
        <f t="shared" si="20"/>
        <v>5.704620053486285</v>
      </c>
      <c r="H217" s="350">
        <f t="shared" si="21"/>
        <v>91</v>
      </c>
      <c r="I217" s="350">
        <f t="shared" si="21"/>
        <v>25</v>
      </c>
    </row>
    <row r="218" spans="2:14" hidden="1" x14ac:dyDescent="0.3">
      <c r="B218" s="354">
        <v>207</v>
      </c>
      <c r="C218" s="393">
        <v>2799910</v>
      </c>
      <c r="D218" s="349">
        <v>27902</v>
      </c>
      <c r="E218" s="344">
        <f t="shared" si="19"/>
        <v>1.5786138613861387</v>
      </c>
      <c r="F218" s="345">
        <f>SUM(E$12:E218)</f>
        <v>172.7172154659747</v>
      </c>
      <c r="G218" s="345">
        <f t="shared" si="20"/>
        <v>5.7572405155324899</v>
      </c>
      <c r="H218" s="350">
        <f t="shared" si="21"/>
        <v>91</v>
      </c>
      <c r="I218" s="350">
        <f t="shared" si="21"/>
        <v>25</v>
      </c>
    </row>
    <row r="219" spans="2:14" hidden="1" x14ac:dyDescent="0.3">
      <c r="B219" s="354">
        <v>208</v>
      </c>
      <c r="C219" s="393">
        <v>2827812</v>
      </c>
      <c r="D219" s="349">
        <v>28048</v>
      </c>
      <c r="E219" s="344">
        <f t="shared" si="19"/>
        <v>1.5868741159830269</v>
      </c>
      <c r="F219" s="345">
        <f>SUM(E$12:E219)</f>
        <v>174.30408958195773</v>
      </c>
      <c r="G219" s="345">
        <f t="shared" si="20"/>
        <v>5.8101363193985911</v>
      </c>
      <c r="H219" s="350">
        <f t="shared" si="21"/>
        <v>91</v>
      </c>
      <c r="I219" s="350">
        <f t="shared" si="21"/>
        <v>25</v>
      </c>
    </row>
    <row r="220" spans="2:14" hidden="1" x14ac:dyDescent="0.3">
      <c r="B220" s="354">
        <v>209</v>
      </c>
      <c r="C220" s="393">
        <v>2855860</v>
      </c>
      <c r="D220" s="349">
        <v>28195</v>
      </c>
      <c r="E220" s="344">
        <f t="shared" si="19"/>
        <v>1.5951909476661952</v>
      </c>
      <c r="F220" s="345">
        <f>SUM(E$12:E220)</f>
        <v>175.89928052962392</v>
      </c>
      <c r="G220" s="345">
        <f t="shared" si="20"/>
        <v>5.8633093509874641</v>
      </c>
      <c r="H220" s="350">
        <f t="shared" si="21"/>
        <v>91</v>
      </c>
      <c r="I220" s="350">
        <f t="shared" si="21"/>
        <v>25</v>
      </c>
    </row>
    <row r="221" spans="2:14" hidden="1" x14ac:dyDescent="0.3">
      <c r="B221" s="354">
        <v>210</v>
      </c>
      <c r="C221" s="393">
        <v>2884055</v>
      </c>
      <c r="D221" s="349">
        <v>28342</v>
      </c>
      <c r="E221" s="344">
        <f t="shared" si="19"/>
        <v>1.6035077793493635</v>
      </c>
      <c r="F221" s="345">
        <f>SUM(E$12:E221)</f>
        <v>177.50278830897329</v>
      </c>
      <c r="G221" s="345">
        <f t="shared" si="20"/>
        <v>5.9167596102991098</v>
      </c>
      <c r="H221" s="350">
        <f t="shared" si="21"/>
        <v>91</v>
      </c>
      <c r="I221" s="350">
        <f t="shared" si="21"/>
        <v>25</v>
      </c>
    </row>
    <row r="222" spans="2:14" hidden="1" x14ac:dyDescent="0.3">
      <c r="B222" s="354">
        <v>211</v>
      </c>
      <c r="C222" s="393">
        <v>2912397</v>
      </c>
      <c r="D222" s="349">
        <v>28488</v>
      </c>
      <c r="E222" s="344">
        <f t="shared" si="19"/>
        <v>1.6117680339462517</v>
      </c>
      <c r="F222" s="345">
        <f>SUM(E$12:E222)</f>
        <v>179.11455634291954</v>
      </c>
      <c r="G222" s="345">
        <f t="shared" si="20"/>
        <v>5.9704852114306517</v>
      </c>
      <c r="H222" s="350">
        <f t="shared" ref="H222:I237" si="22">H221</f>
        <v>91</v>
      </c>
      <c r="I222" s="350">
        <f t="shared" si="22"/>
        <v>25</v>
      </c>
    </row>
    <row r="223" spans="2:14" hidden="1" x14ac:dyDescent="0.3">
      <c r="B223" s="354">
        <v>212</v>
      </c>
      <c r="C223" s="393">
        <v>2940885</v>
      </c>
      <c r="D223" s="349">
        <v>28635</v>
      </c>
      <c r="E223" s="344">
        <f t="shared" si="19"/>
        <v>1.62008486562942</v>
      </c>
      <c r="F223" s="345">
        <f>SUM(E$12:E223)</f>
        <v>180.73464120854896</v>
      </c>
      <c r="G223" s="345">
        <f t="shared" si="20"/>
        <v>6.0244880402849654</v>
      </c>
      <c r="H223" s="350">
        <f t="shared" si="22"/>
        <v>91</v>
      </c>
      <c r="I223" s="350">
        <f t="shared" si="22"/>
        <v>25</v>
      </c>
    </row>
    <row r="224" spans="2:14" hidden="1" x14ac:dyDescent="0.3">
      <c r="B224" s="354">
        <v>213</v>
      </c>
      <c r="C224" s="393">
        <v>2969520</v>
      </c>
      <c r="D224" s="349">
        <v>28782</v>
      </c>
      <c r="E224" s="344">
        <f t="shared" si="19"/>
        <v>1.6284016973125883</v>
      </c>
      <c r="F224" s="345">
        <f>SUM(E$12:E224)</f>
        <v>182.36304290586156</v>
      </c>
      <c r="G224" s="345">
        <f t="shared" si="20"/>
        <v>6.0787680968620519</v>
      </c>
      <c r="H224" s="350">
        <f t="shared" si="22"/>
        <v>91</v>
      </c>
      <c r="I224" s="350">
        <f t="shared" si="22"/>
        <v>25</v>
      </c>
    </row>
    <row r="225" spans="2:9" hidden="1" x14ac:dyDescent="0.3">
      <c r="B225" s="354">
        <v>214</v>
      </c>
      <c r="C225" s="393">
        <v>2998302</v>
      </c>
      <c r="D225" s="349">
        <v>28929</v>
      </c>
      <c r="E225" s="344">
        <f t="shared" si="19"/>
        <v>1.6367185289957566</v>
      </c>
      <c r="F225" s="345">
        <f>SUM(E$12:E225)</f>
        <v>183.99976143485731</v>
      </c>
      <c r="G225" s="345">
        <f t="shared" si="20"/>
        <v>6.1333253811619102</v>
      </c>
      <c r="H225" s="350">
        <f t="shared" si="22"/>
        <v>91</v>
      </c>
      <c r="I225" s="350">
        <f t="shared" si="22"/>
        <v>25</v>
      </c>
    </row>
    <row r="226" spans="2:9" hidden="1" x14ac:dyDescent="0.3">
      <c r="B226" s="354">
        <v>215</v>
      </c>
      <c r="C226" s="393">
        <v>3027231</v>
      </c>
      <c r="D226" s="349">
        <v>29077</v>
      </c>
      <c r="E226" s="344">
        <f t="shared" si="19"/>
        <v>1.6450919377652051</v>
      </c>
      <c r="F226" s="345">
        <f>SUM(E$12:E226)</f>
        <v>185.64485337262252</v>
      </c>
      <c r="G226" s="345">
        <f t="shared" si="20"/>
        <v>6.1881617790874177</v>
      </c>
      <c r="H226" s="350">
        <f t="shared" si="22"/>
        <v>91</v>
      </c>
      <c r="I226" s="350">
        <f t="shared" si="22"/>
        <v>25</v>
      </c>
    </row>
    <row r="227" spans="2:9" hidden="1" x14ac:dyDescent="0.3">
      <c r="B227" s="354">
        <v>216</v>
      </c>
      <c r="C227" s="393">
        <v>3056308</v>
      </c>
      <c r="D227" s="349">
        <v>29224</v>
      </c>
      <c r="E227" s="344">
        <f t="shared" si="19"/>
        <v>1.6534087694483734</v>
      </c>
      <c r="F227" s="345">
        <f>SUM(E$12:E227)</f>
        <v>187.29826214207088</v>
      </c>
      <c r="G227" s="345">
        <f t="shared" si="20"/>
        <v>6.2432754047356962</v>
      </c>
      <c r="H227" s="350">
        <f t="shared" si="22"/>
        <v>91</v>
      </c>
      <c r="I227" s="350">
        <f t="shared" si="22"/>
        <v>25</v>
      </c>
    </row>
    <row r="228" spans="2:9" hidden="1" x14ac:dyDescent="0.3">
      <c r="B228" s="354">
        <v>217</v>
      </c>
      <c r="C228" s="393">
        <v>3085532</v>
      </c>
      <c r="D228" s="349">
        <v>29371</v>
      </c>
      <c r="E228" s="344">
        <f t="shared" si="19"/>
        <v>1.6617256011315418</v>
      </c>
      <c r="F228" s="345">
        <f>SUM(E$12:E228)</f>
        <v>188.95998774320242</v>
      </c>
      <c r="G228" s="345">
        <f t="shared" si="20"/>
        <v>6.2986662581067474</v>
      </c>
      <c r="H228" s="350">
        <f t="shared" si="22"/>
        <v>91</v>
      </c>
      <c r="I228" s="350">
        <f t="shared" si="22"/>
        <v>25</v>
      </c>
    </row>
    <row r="229" spans="2:9" hidden="1" x14ac:dyDescent="0.3">
      <c r="B229" s="354">
        <v>218</v>
      </c>
      <c r="C229" s="393">
        <v>3114903</v>
      </c>
      <c r="D229" s="349">
        <v>29519</v>
      </c>
      <c r="E229" s="344">
        <f t="shared" si="19"/>
        <v>1.67009900990099</v>
      </c>
      <c r="F229" s="345">
        <f>SUM(E$12:E229)</f>
        <v>190.6300867531034</v>
      </c>
      <c r="G229" s="345">
        <f t="shared" si="20"/>
        <v>6.354336225103447</v>
      </c>
      <c r="H229" s="350">
        <f t="shared" si="22"/>
        <v>91</v>
      </c>
      <c r="I229" s="350">
        <f t="shared" si="22"/>
        <v>25</v>
      </c>
    </row>
    <row r="230" spans="2:9" hidden="1" x14ac:dyDescent="0.3">
      <c r="B230" s="354">
        <v>219</v>
      </c>
      <c r="C230" s="393">
        <v>3144422</v>
      </c>
      <c r="D230" s="349">
        <v>29667</v>
      </c>
      <c r="E230" s="344">
        <f t="shared" si="19"/>
        <v>1.6784724186704385</v>
      </c>
      <c r="F230" s="345">
        <f>SUM(E$12:E230)</f>
        <v>192.30855917177385</v>
      </c>
      <c r="G230" s="345">
        <f t="shared" si="20"/>
        <v>6.4102853057257949</v>
      </c>
      <c r="H230" s="350">
        <f t="shared" si="22"/>
        <v>91</v>
      </c>
      <c r="I230" s="350">
        <f t="shared" si="22"/>
        <v>25</v>
      </c>
    </row>
    <row r="231" spans="2:9" hidden="1" x14ac:dyDescent="0.3">
      <c r="B231" s="354">
        <v>220</v>
      </c>
      <c r="C231" s="393">
        <v>3174089</v>
      </c>
      <c r="D231" s="349">
        <v>29814</v>
      </c>
      <c r="E231" s="344">
        <f t="shared" si="19"/>
        <v>1.6867892503536068</v>
      </c>
      <c r="F231" s="345">
        <f>SUM(E$12:E231)</f>
        <v>193.99534842212745</v>
      </c>
      <c r="G231" s="345">
        <f t="shared" si="20"/>
        <v>6.4665116140709147</v>
      </c>
      <c r="H231" s="350">
        <f t="shared" si="22"/>
        <v>91</v>
      </c>
      <c r="I231" s="350">
        <f t="shared" si="22"/>
        <v>25</v>
      </c>
    </row>
    <row r="232" spans="2:9" hidden="1" x14ac:dyDescent="0.3">
      <c r="B232" s="354">
        <v>221</v>
      </c>
      <c r="C232" s="393">
        <v>3203903</v>
      </c>
      <c r="D232" s="349">
        <v>29962</v>
      </c>
      <c r="E232" s="344">
        <f t="shared" si="19"/>
        <v>1.6951626591230551</v>
      </c>
      <c r="F232" s="345">
        <f>SUM(E$12:E232)</f>
        <v>195.69051108125049</v>
      </c>
      <c r="G232" s="345">
        <f t="shared" si="20"/>
        <v>6.5230170360416828</v>
      </c>
      <c r="H232" s="350">
        <f t="shared" si="22"/>
        <v>91</v>
      </c>
      <c r="I232" s="350">
        <f t="shared" si="22"/>
        <v>25</v>
      </c>
    </row>
    <row r="233" spans="2:9" hidden="1" x14ac:dyDescent="0.3">
      <c r="B233" s="354">
        <v>222</v>
      </c>
      <c r="C233" s="393">
        <v>3233865</v>
      </c>
      <c r="D233" s="349">
        <v>30110</v>
      </c>
      <c r="E233" s="344">
        <f t="shared" si="19"/>
        <v>1.7035360678925036</v>
      </c>
      <c r="F233" s="345">
        <f>SUM(E$12:E233)</f>
        <v>197.39404714914301</v>
      </c>
      <c r="G233" s="345">
        <f t="shared" si="20"/>
        <v>6.5798015716381002</v>
      </c>
      <c r="H233" s="350">
        <f t="shared" si="22"/>
        <v>91</v>
      </c>
      <c r="I233" s="350">
        <f t="shared" si="22"/>
        <v>25</v>
      </c>
    </row>
    <row r="234" spans="2:9" hidden="1" x14ac:dyDescent="0.3">
      <c r="B234" s="354">
        <v>223</v>
      </c>
      <c r="C234" s="393">
        <v>3263975</v>
      </c>
      <c r="D234" s="349">
        <v>30258</v>
      </c>
      <c r="E234" s="344">
        <f t="shared" si="19"/>
        <v>1.7119094766619518</v>
      </c>
      <c r="F234" s="345">
        <f>SUM(E$12:E234)</f>
        <v>199.10595662580496</v>
      </c>
      <c r="G234" s="345">
        <f t="shared" si="20"/>
        <v>6.6368652208601651</v>
      </c>
      <c r="H234" s="350">
        <f t="shared" si="22"/>
        <v>91</v>
      </c>
      <c r="I234" s="350">
        <f t="shared" si="22"/>
        <v>25</v>
      </c>
    </row>
    <row r="235" spans="2:9" hidden="1" x14ac:dyDescent="0.3">
      <c r="B235" s="354">
        <v>224</v>
      </c>
      <c r="C235" s="393">
        <v>3294233</v>
      </c>
      <c r="D235" s="349">
        <v>30407</v>
      </c>
      <c r="E235" s="344">
        <f t="shared" si="19"/>
        <v>1.7203394625176804</v>
      </c>
      <c r="F235" s="345">
        <f>SUM(E$12:E235)</f>
        <v>200.82629608832264</v>
      </c>
      <c r="G235" s="345">
        <f t="shared" si="20"/>
        <v>6.6942098696107548</v>
      </c>
      <c r="H235" s="350">
        <f t="shared" si="22"/>
        <v>91</v>
      </c>
      <c r="I235" s="350">
        <f t="shared" si="22"/>
        <v>25</v>
      </c>
    </row>
    <row r="236" spans="2:9" hidden="1" x14ac:dyDescent="0.3">
      <c r="B236" s="354">
        <v>225</v>
      </c>
      <c r="C236" s="393">
        <v>3324640</v>
      </c>
      <c r="D236" s="349">
        <v>30555</v>
      </c>
      <c r="E236" s="344">
        <f t="shared" si="19"/>
        <v>1.7287128712871287</v>
      </c>
      <c r="F236" s="345">
        <f>SUM(E$12:E236)</f>
        <v>202.55500895960975</v>
      </c>
      <c r="G236" s="345">
        <f t="shared" si="20"/>
        <v>6.751833631986992</v>
      </c>
      <c r="H236" s="350">
        <f t="shared" si="22"/>
        <v>91</v>
      </c>
      <c r="I236" s="350">
        <f t="shared" si="22"/>
        <v>25</v>
      </c>
    </row>
    <row r="237" spans="2:9" hidden="1" x14ac:dyDescent="0.3">
      <c r="B237" s="354">
        <v>226</v>
      </c>
      <c r="C237" s="393">
        <v>3355195</v>
      </c>
      <c r="D237" s="349">
        <v>30703</v>
      </c>
      <c r="E237" s="344">
        <f t="shared" si="19"/>
        <v>1.7370862800565772</v>
      </c>
      <c r="F237" s="345">
        <f>SUM(E$12:E237)</f>
        <v>204.29209523966634</v>
      </c>
      <c r="G237" s="345">
        <f t="shared" si="20"/>
        <v>6.8097365079888776</v>
      </c>
      <c r="H237" s="350">
        <f t="shared" si="22"/>
        <v>91</v>
      </c>
      <c r="I237" s="350">
        <f t="shared" si="22"/>
        <v>25</v>
      </c>
    </row>
    <row r="238" spans="2:9" hidden="1" x14ac:dyDescent="0.3">
      <c r="B238" s="354">
        <v>227</v>
      </c>
      <c r="C238" s="393">
        <v>3385898</v>
      </c>
      <c r="D238" s="349">
        <v>30852</v>
      </c>
      <c r="E238" s="344">
        <f t="shared" si="19"/>
        <v>1.7455162659123056</v>
      </c>
      <c r="F238" s="345">
        <f>SUM(E$12:E238)</f>
        <v>206.03761150557864</v>
      </c>
      <c r="G238" s="345">
        <f t="shared" si="20"/>
        <v>6.8679203835192881</v>
      </c>
      <c r="H238" s="350">
        <f t="shared" ref="H238:I253" si="23">H237</f>
        <v>91</v>
      </c>
      <c r="I238" s="350">
        <f t="shared" si="23"/>
        <v>25</v>
      </c>
    </row>
    <row r="239" spans="2:9" hidden="1" x14ac:dyDescent="0.3">
      <c r="B239" s="354">
        <v>228</v>
      </c>
      <c r="C239" s="393">
        <v>3416750</v>
      </c>
      <c r="D239" s="349">
        <v>31001</v>
      </c>
      <c r="E239" s="344">
        <f t="shared" si="19"/>
        <v>1.753946251768034</v>
      </c>
      <c r="F239" s="345">
        <f>SUM(E$12:E239)</f>
        <v>207.79155775734668</v>
      </c>
      <c r="G239" s="345">
        <f t="shared" si="20"/>
        <v>6.9263852585782226</v>
      </c>
      <c r="H239" s="350">
        <f t="shared" si="23"/>
        <v>91</v>
      </c>
      <c r="I239" s="350">
        <f t="shared" si="23"/>
        <v>25</v>
      </c>
    </row>
    <row r="240" spans="2:9" hidden="1" x14ac:dyDescent="0.3">
      <c r="B240" s="354">
        <v>229</v>
      </c>
      <c r="C240" s="393">
        <v>3447751</v>
      </c>
      <c r="D240" s="349">
        <v>31150</v>
      </c>
      <c r="E240" s="344">
        <f t="shared" si="19"/>
        <v>1.7623762376237624</v>
      </c>
      <c r="F240" s="345">
        <f>SUM(E$12:E240)</f>
        <v>209.55393399497044</v>
      </c>
      <c r="G240" s="345">
        <f t="shared" si="20"/>
        <v>6.9851311331656811</v>
      </c>
      <c r="H240" s="350">
        <f t="shared" si="23"/>
        <v>91</v>
      </c>
      <c r="I240" s="350">
        <f t="shared" si="23"/>
        <v>25</v>
      </c>
    </row>
    <row r="241" spans="2:9" hidden="1" x14ac:dyDescent="0.3">
      <c r="B241" s="354">
        <v>230</v>
      </c>
      <c r="C241" s="393">
        <v>3478901</v>
      </c>
      <c r="D241" s="349">
        <v>31298</v>
      </c>
      <c r="E241" s="344">
        <f t="shared" si="19"/>
        <v>1.7707496463932106</v>
      </c>
      <c r="F241" s="345">
        <f>SUM(E$12:E241)</f>
        <v>211.32468364136363</v>
      </c>
      <c r="G241" s="345">
        <f t="shared" si="20"/>
        <v>7.044156121378788</v>
      </c>
      <c r="H241" s="350">
        <f t="shared" si="23"/>
        <v>91</v>
      </c>
      <c r="I241" s="350">
        <f t="shared" si="23"/>
        <v>25</v>
      </c>
    </row>
    <row r="242" spans="2:9" hidden="1" x14ac:dyDescent="0.3">
      <c r="B242" s="354">
        <v>231</v>
      </c>
      <c r="C242" s="393">
        <v>3510199</v>
      </c>
      <c r="D242" s="349">
        <v>31447</v>
      </c>
      <c r="E242" s="344">
        <f t="shared" si="19"/>
        <v>1.7791796322489393</v>
      </c>
      <c r="F242" s="345">
        <f>SUM(E$12:E242)</f>
        <v>213.10386327361257</v>
      </c>
      <c r="G242" s="345">
        <f t="shared" si="20"/>
        <v>7.1034621091204189</v>
      </c>
      <c r="H242" s="350">
        <f t="shared" si="23"/>
        <v>91</v>
      </c>
      <c r="I242" s="350">
        <f t="shared" si="23"/>
        <v>25</v>
      </c>
    </row>
    <row r="243" spans="2:9" hidden="1" x14ac:dyDescent="0.3">
      <c r="B243" s="354">
        <v>232</v>
      </c>
      <c r="C243" s="393">
        <v>3541646</v>
      </c>
      <c r="D243" s="349">
        <v>31597</v>
      </c>
      <c r="E243" s="344">
        <f t="shared" si="19"/>
        <v>1.7876661951909476</v>
      </c>
      <c r="F243" s="345">
        <f>SUM(E$12:E243)</f>
        <v>214.89152946880353</v>
      </c>
      <c r="G243" s="345">
        <f t="shared" si="20"/>
        <v>7.1630509822934512</v>
      </c>
      <c r="H243" s="350">
        <f t="shared" si="23"/>
        <v>91</v>
      </c>
      <c r="I243" s="350">
        <f t="shared" si="23"/>
        <v>25</v>
      </c>
    </row>
    <row r="244" spans="2:9" hidden="1" x14ac:dyDescent="0.3">
      <c r="B244" s="354">
        <v>233</v>
      </c>
      <c r="C244" s="393">
        <v>3573243</v>
      </c>
      <c r="D244" s="349">
        <v>31746</v>
      </c>
      <c r="E244" s="344">
        <f t="shared" si="19"/>
        <v>1.796096181046676</v>
      </c>
      <c r="F244" s="345">
        <f>SUM(E$12:E244)</f>
        <v>216.68762564985019</v>
      </c>
      <c r="G244" s="345">
        <f t="shared" si="20"/>
        <v>7.2229208549950066</v>
      </c>
      <c r="H244" s="350">
        <f t="shared" si="23"/>
        <v>91</v>
      </c>
      <c r="I244" s="350">
        <f t="shared" si="23"/>
        <v>25</v>
      </c>
    </row>
    <row r="245" spans="2:9" hidden="1" x14ac:dyDescent="0.3">
      <c r="B245" s="354">
        <v>234</v>
      </c>
      <c r="C245" s="393">
        <v>3604989</v>
      </c>
      <c r="D245" s="349">
        <v>31895</v>
      </c>
      <c r="E245" s="344">
        <f t="shared" si="19"/>
        <v>1.8045261669024044</v>
      </c>
      <c r="F245" s="345">
        <f>SUM(E$12:E245)</f>
        <v>218.4921518167526</v>
      </c>
      <c r="G245" s="345">
        <f t="shared" si="20"/>
        <v>7.2830717272250869</v>
      </c>
      <c r="H245" s="350">
        <f t="shared" si="23"/>
        <v>91</v>
      </c>
      <c r="I245" s="350">
        <f t="shared" si="23"/>
        <v>25</v>
      </c>
    </row>
    <row r="246" spans="2:9" hidden="1" x14ac:dyDescent="0.3">
      <c r="B246" s="354">
        <v>235</v>
      </c>
      <c r="C246" s="393">
        <v>3636884</v>
      </c>
      <c r="D246" s="349">
        <v>32045</v>
      </c>
      <c r="E246" s="344">
        <f t="shared" si="19"/>
        <v>1.813012729844413</v>
      </c>
      <c r="F246" s="345">
        <f>SUM(E$12:E246)</f>
        <v>220.30516454659701</v>
      </c>
      <c r="G246" s="345">
        <f t="shared" si="20"/>
        <v>7.3435054848865668</v>
      </c>
      <c r="H246" s="350">
        <f t="shared" si="23"/>
        <v>91</v>
      </c>
      <c r="I246" s="350">
        <f t="shared" si="23"/>
        <v>25</v>
      </c>
    </row>
    <row r="247" spans="2:9" hidden="1" x14ac:dyDescent="0.3">
      <c r="B247" s="354">
        <v>236</v>
      </c>
      <c r="C247" s="393">
        <v>3668929</v>
      </c>
      <c r="D247" s="349">
        <v>32194</v>
      </c>
      <c r="E247" s="344">
        <f t="shared" si="19"/>
        <v>1.8214427157001414</v>
      </c>
      <c r="F247" s="345">
        <f>SUM(E$12:E247)</f>
        <v>222.12660726229714</v>
      </c>
      <c r="G247" s="345">
        <f t="shared" si="20"/>
        <v>7.4042202420765717</v>
      </c>
      <c r="H247" s="350">
        <f t="shared" si="23"/>
        <v>91</v>
      </c>
      <c r="I247" s="350">
        <f t="shared" si="23"/>
        <v>25</v>
      </c>
    </row>
    <row r="248" spans="2:9" hidden="1" x14ac:dyDescent="0.3">
      <c r="B248" s="354">
        <v>237</v>
      </c>
      <c r="C248" s="393">
        <v>3701123</v>
      </c>
      <c r="D248" s="349">
        <v>32344</v>
      </c>
      <c r="E248" s="344">
        <f t="shared" si="19"/>
        <v>1.8299292786421499</v>
      </c>
      <c r="F248" s="345">
        <f>SUM(E$12:E248)</f>
        <v>223.95653654093928</v>
      </c>
      <c r="G248" s="345">
        <f t="shared" si="20"/>
        <v>7.4652178846979762</v>
      </c>
      <c r="H248" s="350">
        <f t="shared" si="23"/>
        <v>91</v>
      </c>
      <c r="I248" s="350">
        <f t="shared" si="23"/>
        <v>25</v>
      </c>
    </row>
    <row r="249" spans="2:9" hidden="1" x14ac:dyDescent="0.3">
      <c r="B249" s="354">
        <v>238</v>
      </c>
      <c r="C249" s="393">
        <v>3733467</v>
      </c>
      <c r="D249" s="349">
        <v>32494</v>
      </c>
      <c r="E249" s="344">
        <f t="shared" si="19"/>
        <v>1.8384158415841585</v>
      </c>
      <c r="F249" s="345">
        <f>SUM(E$12:E249)</f>
        <v>225.79495238252343</v>
      </c>
      <c r="G249" s="345">
        <f t="shared" si="20"/>
        <v>7.5264984127507812</v>
      </c>
      <c r="H249" s="350">
        <f t="shared" si="23"/>
        <v>91</v>
      </c>
      <c r="I249" s="350">
        <f t="shared" si="23"/>
        <v>25</v>
      </c>
    </row>
    <row r="250" spans="2:9" hidden="1" x14ac:dyDescent="0.3">
      <c r="B250" s="354">
        <v>239</v>
      </c>
      <c r="C250" s="393">
        <v>3765961</v>
      </c>
      <c r="D250" s="349">
        <v>32644</v>
      </c>
      <c r="E250" s="344">
        <f t="shared" si="19"/>
        <v>1.8469024045261668</v>
      </c>
      <c r="F250" s="345">
        <f>SUM(E$12:E250)</f>
        <v>227.6418547870496</v>
      </c>
      <c r="G250" s="345">
        <f t="shared" si="20"/>
        <v>7.5880618262349868</v>
      </c>
      <c r="H250" s="350">
        <f t="shared" si="23"/>
        <v>91</v>
      </c>
      <c r="I250" s="350">
        <f t="shared" si="23"/>
        <v>25</v>
      </c>
    </row>
    <row r="251" spans="2:9" hidden="1" x14ac:dyDescent="0.3">
      <c r="B251" s="354">
        <v>240</v>
      </c>
      <c r="C251" s="393">
        <v>3798605</v>
      </c>
      <c r="D251" s="349">
        <v>32794</v>
      </c>
      <c r="E251" s="344">
        <f t="shared" si="19"/>
        <v>1.8553889674681754</v>
      </c>
      <c r="F251" s="345">
        <f>SUM(E$12:E251)</f>
        <v>229.49724375451777</v>
      </c>
      <c r="G251" s="345">
        <f t="shared" si="20"/>
        <v>7.649908125150592</v>
      </c>
      <c r="H251" s="350">
        <f t="shared" si="23"/>
        <v>91</v>
      </c>
      <c r="I251" s="350">
        <f t="shared" si="23"/>
        <v>25</v>
      </c>
    </row>
    <row r="252" spans="2:9" hidden="1" x14ac:dyDescent="0.3">
      <c r="B252" s="354">
        <v>241</v>
      </c>
      <c r="C252" s="393">
        <v>3831399</v>
      </c>
      <c r="D252" s="349">
        <v>32944</v>
      </c>
      <c r="E252" s="344">
        <f t="shared" si="19"/>
        <v>1.8638755304101839</v>
      </c>
      <c r="F252" s="345">
        <f>SUM(E$12:E252)</f>
        <v>231.36111928492795</v>
      </c>
      <c r="G252" s="345">
        <f t="shared" si="20"/>
        <v>7.7120373094975987</v>
      </c>
      <c r="H252" s="350">
        <f t="shared" si="23"/>
        <v>91</v>
      </c>
      <c r="I252" s="350">
        <f t="shared" si="23"/>
        <v>25</v>
      </c>
    </row>
    <row r="253" spans="2:9" hidden="1" x14ac:dyDescent="0.3">
      <c r="B253" s="354">
        <v>242</v>
      </c>
      <c r="C253" s="393">
        <v>3864343</v>
      </c>
      <c r="D253" s="349">
        <v>33094</v>
      </c>
      <c r="E253" s="344">
        <f t="shared" si="19"/>
        <v>1.8723620933521923</v>
      </c>
      <c r="F253" s="345">
        <f>SUM(E$12:E253)</f>
        <v>233.23348137828015</v>
      </c>
      <c r="G253" s="345">
        <f t="shared" si="20"/>
        <v>7.774449379276005</v>
      </c>
      <c r="H253" s="350">
        <f t="shared" si="23"/>
        <v>91</v>
      </c>
      <c r="I253" s="350">
        <f t="shared" si="23"/>
        <v>25</v>
      </c>
    </row>
    <row r="254" spans="2:9" hidden="1" x14ac:dyDescent="0.3">
      <c r="B254" s="354">
        <v>243</v>
      </c>
      <c r="C254" s="393">
        <v>3897437</v>
      </c>
      <c r="D254" s="349">
        <v>33244</v>
      </c>
      <c r="E254" s="344">
        <f t="shared" si="19"/>
        <v>1.8808486562942008</v>
      </c>
      <c r="F254" s="345">
        <f>SUM(E$12:E254)</f>
        <v>235.11433003457435</v>
      </c>
      <c r="G254" s="345">
        <f t="shared" si="20"/>
        <v>7.8371443344858118</v>
      </c>
      <c r="H254" s="350">
        <f t="shared" ref="H254:I269" si="24">H253</f>
        <v>91</v>
      </c>
      <c r="I254" s="350">
        <f t="shared" si="24"/>
        <v>25</v>
      </c>
    </row>
    <row r="255" spans="2:9" hidden="1" x14ac:dyDescent="0.3">
      <c r="B255" s="354">
        <v>244</v>
      </c>
      <c r="C255" s="393">
        <v>3930681</v>
      </c>
      <c r="D255" s="349">
        <v>33395</v>
      </c>
      <c r="E255" s="344">
        <f t="shared" si="19"/>
        <v>1.8893917963224893</v>
      </c>
      <c r="F255" s="345">
        <f>SUM(E$12:E255)</f>
        <v>237.00372183089684</v>
      </c>
      <c r="G255" s="345">
        <f t="shared" si="20"/>
        <v>7.9001240610298948</v>
      </c>
      <c r="H255" s="350">
        <f t="shared" si="24"/>
        <v>91</v>
      </c>
      <c r="I255" s="350">
        <f t="shared" si="24"/>
        <v>25</v>
      </c>
    </row>
    <row r="256" spans="2:9" hidden="1" x14ac:dyDescent="0.3">
      <c r="B256" s="354">
        <v>245</v>
      </c>
      <c r="C256" s="393">
        <v>3964076</v>
      </c>
      <c r="D256" s="349">
        <v>33545</v>
      </c>
      <c r="E256" s="344">
        <f t="shared" si="19"/>
        <v>1.8978783592644979</v>
      </c>
      <c r="F256" s="345">
        <f>SUM(E$12:E256)</f>
        <v>238.90160019016133</v>
      </c>
      <c r="G256" s="345">
        <f t="shared" si="20"/>
        <v>7.9633866730053775</v>
      </c>
      <c r="H256" s="350">
        <f t="shared" si="24"/>
        <v>91</v>
      </c>
      <c r="I256" s="350">
        <f t="shared" si="24"/>
        <v>25</v>
      </c>
    </row>
    <row r="257" spans="2:9" hidden="1" x14ac:dyDescent="0.3">
      <c r="B257" s="354">
        <v>246</v>
      </c>
      <c r="C257" s="393">
        <v>3997621</v>
      </c>
      <c r="D257" s="349">
        <v>33696</v>
      </c>
      <c r="E257" s="344">
        <f t="shared" si="19"/>
        <v>1.9064214992927864</v>
      </c>
      <c r="F257" s="345">
        <f>SUM(E$12:E257)</f>
        <v>240.80802168945411</v>
      </c>
      <c r="G257" s="345">
        <f t="shared" si="20"/>
        <v>8.0269340563151363</v>
      </c>
      <c r="H257" s="350">
        <f t="shared" si="24"/>
        <v>91</v>
      </c>
      <c r="I257" s="350">
        <f t="shared" si="24"/>
        <v>25</v>
      </c>
    </row>
    <row r="258" spans="2:9" hidden="1" x14ac:dyDescent="0.3">
      <c r="B258" s="354">
        <v>247</v>
      </c>
      <c r="C258" s="393">
        <v>4031317</v>
      </c>
      <c r="D258" s="349">
        <v>33847</v>
      </c>
      <c r="E258" s="344">
        <f t="shared" si="19"/>
        <v>1.9149646393210749</v>
      </c>
      <c r="F258" s="345">
        <f>SUM(E$12:E258)</f>
        <v>242.72298632877519</v>
      </c>
      <c r="G258" s="345">
        <f t="shared" si="20"/>
        <v>8.0907662109591723</v>
      </c>
      <c r="H258" s="350">
        <f t="shared" si="24"/>
        <v>91</v>
      </c>
      <c r="I258" s="350">
        <f t="shared" si="24"/>
        <v>25</v>
      </c>
    </row>
    <row r="259" spans="2:9" hidden="1" x14ac:dyDescent="0.3">
      <c r="B259" s="354">
        <v>248</v>
      </c>
      <c r="C259" s="393">
        <v>4065164</v>
      </c>
      <c r="D259" s="349">
        <v>33998</v>
      </c>
      <c r="E259" s="344">
        <f t="shared" si="19"/>
        <v>1.9235077793493636</v>
      </c>
      <c r="F259" s="345">
        <f>SUM(E$12:E259)</f>
        <v>244.64649410812456</v>
      </c>
      <c r="G259" s="345">
        <f t="shared" si="20"/>
        <v>8.1548831369374852</v>
      </c>
      <c r="H259" s="350">
        <f t="shared" si="24"/>
        <v>91</v>
      </c>
      <c r="I259" s="350">
        <f t="shared" si="24"/>
        <v>25</v>
      </c>
    </row>
    <row r="260" spans="2:9" x14ac:dyDescent="0.3">
      <c r="B260" s="354">
        <v>249</v>
      </c>
      <c r="C260" s="393">
        <v>4099162</v>
      </c>
      <c r="D260" s="349">
        <v>34149</v>
      </c>
      <c r="E260" s="344">
        <f t="shared" si="19"/>
        <v>1.9320509193776521</v>
      </c>
      <c r="F260" s="345">
        <f>SUM(E$12:E260)</f>
        <v>246.5785450275022</v>
      </c>
      <c r="G260" s="345">
        <f t="shared" si="20"/>
        <v>8.2192848342500735</v>
      </c>
      <c r="H260" s="350">
        <f t="shared" si="24"/>
        <v>91</v>
      </c>
      <c r="I260" s="350">
        <f t="shared" si="24"/>
        <v>25</v>
      </c>
    </row>
    <row r="261" spans="2:9" hidden="1" x14ac:dyDescent="0.3">
      <c r="B261" s="354">
        <v>250</v>
      </c>
      <c r="C261" s="393">
        <v>4133311</v>
      </c>
      <c r="D261" s="349">
        <v>34300</v>
      </c>
      <c r="E261" s="344">
        <f t="shared" si="19"/>
        <v>1.8421052631578947</v>
      </c>
      <c r="F261" s="345">
        <f>SUM(E$12:E261)</f>
        <v>248.42065029066009</v>
      </c>
      <c r="G261" s="345">
        <f t="shared" si="20"/>
        <v>8.2806883430220033</v>
      </c>
      <c r="H261" s="350">
        <f t="shared" si="24"/>
        <v>91</v>
      </c>
      <c r="I261" s="350">
        <v>26</v>
      </c>
    </row>
    <row r="262" spans="2:9" hidden="1" x14ac:dyDescent="0.3">
      <c r="B262" s="354">
        <v>251</v>
      </c>
      <c r="C262" s="393">
        <v>4167611</v>
      </c>
      <c r="D262" s="349">
        <v>34451</v>
      </c>
      <c r="E262" s="344">
        <f t="shared" si="19"/>
        <v>1.8502148227712139</v>
      </c>
      <c r="F262" s="345">
        <f>SUM(E$12:E262)</f>
        <v>250.27086511343131</v>
      </c>
      <c r="G262" s="345">
        <f t="shared" si="20"/>
        <v>8.3423621704477107</v>
      </c>
      <c r="H262" s="350">
        <f t="shared" si="24"/>
        <v>91</v>
      </c>
      <c r="I262" s="350">
        <f t="shared" si="24"/>
        <v>26</v>
      </c>
    </row>
    <row r="263" spans="2:9" hidden="1" x14ac:dyDescent="0.3">
      <c r="B263" s="354">
        <v>252</v>
      </c>
      <c r="C263" s="393">
        <v>4202062</v>
      </c>
      <c r="D263" s="349">
        <v>34603</v>
      </c>
      <c r="E263" s="344">
        <f t="shared" si="19"/>
        <v>1.8583780880773362</v>
      </c>
      <c r="F263" s="345">
        <f>SUM(E$12:E263)</f>
        <v>252.12924320150864</v>
      </c>
      <c r="G263" s="345">
        <f t="shared" si="20"/>
        <v>8.4043081067169556</v>
      </c>
      <c r="H263" s="350">
        <f t="shared" si="24"/>
        <v>91</v>
      </c>
      <c r="I263" s="350">
        <f t="shared" si="24"/>
        <v>26</v>
      </c>
    </row>
    <row r="264" spans="2:9" hidden="1" x14ac:dyDescent="0.3">
      <c r="B264" s="354">
        <v>253</v>
      </c>
      <c r="C264" s="393">
        <v>4236665</v>
      </c>
      <c r="D264" s="349">
        <v>34754</v>
      </c>
      <c r="E264" s="344">
        <f t="shared" si="19"/>
        <v>1.8664876476906551</v>
      </c>
      <c r="F264" s="345">
        <f>SUM(E$12:E264)</f>
        <v>253.9957308491993</v>
      </c>
      <c r="G264" s="345">
        <f t="shared" si="20"/>
        <v>8.4665243616399763</v>
      </c>
      <c r="H264" s="350">
        <f t="shared" si="24"/>
        <v>91</v>
      </c>
      <c r="I264" s="350">
        <f t="shared" si="24"/>
        <v>26</v>
      </c>
    </row>
    <row r="265" spans="2:9" hidden="1" x14ac:dyDescent="0.3">
      <c r="B265" s="354">
        <v>254</v>
      </c>
      <c r="C265" s="393">
        <v>4271419</v>
      </c>
      <c r="D265" s="349">
        <v>34906</v>
      </c>
      <c r="E265" s="344">
        <f t="shared" si="19"/>
        <v>1.8746509129967777</v>
      </c>
      <c r="F265" s="345">
        <f>SUM(E$12:E265)</f>
        <v>255.87038176219608</v>
      </c>
      <c r="G265" s="345">
        <f t="shared" si="20"/>
        <v>8.5290127254065364</v>
      </c>
      <c r="H265" s="350">
        <f t="shared" si="24"/>
        <v>91</v>
      </c>
      <c r="I265" s="350">
        <f t="shared" si="24"/>
        <v>26</v>
      </c>
    </row>
    <row r="266" spans="2:9" hidden="1" x14ac:dyDescent="0.3">
      <c r="B266" s="354">
        <v>255</v>
      </c>
      <c r="C266" s="393">
        <v>4306325</v>
      </c>
      <c r="D266" s="349">
        <v>35057</v>
      </c>
      <c r="E266" s="344">
        <f t="shared" si="19"/>
        <v>1.8827604726100966</v>
      </c>
      <c r="F266" s="345">
        <f>SUM(E$12:E266)</f>
        <v>257.75314223480615</v>
      </c>
      <c r="G266" s="345">
        <f t="shared" si="20"/>
        <v>8.5917714078268723</v>
      </c>
      <c r="H266" s="350">
        <f t="shared" si="24"/>
        <v>91</v>
      </c>
      <c r="I266" s="350">
        <f t="shared" si="24"/>
        <v>26</v>
      </c>
    </row>
    <row r="267" spans="2:9" hidden="1" x14ac:dyDescent="0.3">
      <c r="B267" s="354">
        <v>256</v>
      </c>
      <c r="C267" s="393">
        <v>4341382</v>
      </c>
      <c r="D267" s="349">
        <v>35209</v>
      </c>
      <c r="E267" s="344">
        <f t="shared" si="19"/>
        <v>1.8909237379162191</v>
      </c>
      <c r="F267" s="345">
        <f>SUM(E$12:E267)</f>
        <v>259.64406597272239</v>
      </c>
      <c r="G267" s="345">
        <f t="shared" si="20"/>
        <v>8.6548021990907458</v>
      </c>
      <c r="H267" s="350">
        <f t="shared" si="24"/>
        <v>91</v>
      </c>
      <c r="I267" s="350">
        <f t="shared" si="24"/>
        <v>26</v>
      </c>
    </row>
    <row r="268" spans="2:9" hidden="1" x14ac:dyDescent="0.3">
      <c r="B268" s="354">
        <v>257</v>
      </c>
      <c r="C268" s="393">
        <v>4376591</v>
      </c>
      <c r="D268" s="349">
        <v>35361</v>
      </c>
      <c r="E268" s="344">
        <f t="shared" ref="E268:E331" si="25">D268/(VLOOKUP(H268,$L$12:$N$51,3,0)+VLOOKUP(I268,$P$12:$R$131,3,0)*$F$8/$E$8)</f>
        <v>1.8990870032223415</v>
      </c>
      <c r="F268" s="345">
        <f>SUM(E$12:E268)</f>
        <v>261.54315297594474</v>
      </c>
      <c r="G268" s="345">
        <f t="shared" si="20"/>
        <v>8.7181050991981586</v>
      </c>
      <c r="H268" s="350">
        <f t="shared" si="24"/>
        <v>91</v>
      </c>
      <c r="I268" s="350">
        <f t="shared" si="24"/>
        <v>26</v>
      </c>
    </row>
    <row r="269" spans="2:9" hidden="1" x14ac:dyDescent="0.3">
      <c r="B269" s="354">
        <v>258</v>
      </c>
      <c r="C269" s="393">
        <v>4411952</v>
      </c>
      <c r="D269" s="349">
        <v>35513</v>
      </c>
      <c r="E269" s="344">
        <f t="shared" si="25"/>
        <v>1.907250268528464</v>
      </c>
      <c r="F269" s="345">
        <f>SUM(E$12:E269)</f>
        <v>263.45040324447319</v>
      </c>
      <c r="G269" s="345">
        <f t="shared" ref="G269:G332" si="26">F269/$B$8</f>
        <v>8.7816801081491072</v>
      </c>
      <c r="H269" s="350">
        <f t="shared" si="24"/>
        <v>91</v>
      </c>
      <c r="I269" s="350">
        <f t="shared" si="24"/>
        <v>26</v>
      </c>
    </row>
    <row r="270" spans="2:9" hidden="1" x14ac:dyDescent="0.3">
      <c r="B270" s="354">
        <v>259</v>
      </c>
      <c r="C270" s="393">
        <v>4447465</v>
      </c>
      <c r="D270" s="349">
        <v>35665</v>
      </c>
      <c r="E270" s="344">
        <f t="shared" si="25"/>
        <v>1.9154135338345866</v>
      </c>
      <c r="F270" s="345">
        <f>SUM(E$12:E270)</f>
        <v>265.36581677830776</v>
      </c>
      <c r="G270" s="345">
        <f t="shared" si="26"/>
        <v>8.8455272259435915</v>
      </c>
      <c r="H270" s="350">
        <f t="shared" ref="H270:I285" si="27">H269</f>
        <v>91</v>
      </c>
      <c r="I270" s="350">
        <f t="shared" si="27"/>
        <v>26</v>
      </c>
    </row>
    <row r="271" spans="2:9" hidden="1" x14ac:dyDescent="0.3">
      <c r="B271" s="354">
        <v>260</v>
      </c>
      <c r="C271" s="393">
        <v>4483130</v>
      </c>
      <c r="D271" s="349">
        <v>35818</v>
      </c>
      <c r="E271" s="344">
        <f t="shared" si="25"/>
        <v>1.9236305048335123</v>
      </c>
      <c r="F271" s="345">
        <f>SUM(E$12:E271)</f>
        <v>267.28944728314127</v>
      </c>
      <c r="G271" s="345">
        <f t="shared" si="26"/>
        <v>8.9096482427713752</v>
      </c>
      <c r="H271" s="350">
        <f t="shared" si="27"/>
        <v>91</v>
      </c>
      <c r="I271" s="350">
        <f t="shared" si="27"/>
        <v>26</v>
      </c>
    </row>
    <row r="272" spans="2:9" hidden="1" x14ac:dyDescent="0.3">
      <c r="B272" s="354">
        <v>261</v>
      </c>
      <c r="C272" s="393">
        <v>4518948</v>
      </c>
      <c r="D272" s="349">
        <v>35970</v>
      </c>
      <c r="E272" s="344">
        <f t="shared" si="25"/>
        <v>1.9317937701396348</v>
      </c>
      <c r="F272" s="345">
        <f>SUM(E$12:E272)</f>
        <v>269.22124105328089</v>
      </c>
      <c r="G272" s="345">
        <f t="shared" si="26"/>
        <v>8.9740413684426965</v>
      </c>
      <c r="H272" s="350">
        <f t="shared" si="27"/>
        <v>91</v>
      </c>
      <c r="I272" s="350">
        <f t="shared" si="27"/>
        <v>26</v>
      </c>
    </row>
    <row r="273" spans="2:9" hidden="1" x14ac:dyDescent="0.3">
      <c r="B273" s="354">
        <v>262</v>
      </c>
      <c r="C273" s="393">
        <v>4554918</v>
      </c>
      <c r="D273" s="349">
        <v>36122</v>
      </c>
      <c r="E273" s="344">
        <f t="shared" si="25"/>
        <v>1.9399570354457571</v>
      </c>
      <c r="F273" s="345">
        <f>SUM(E$12:E273)</f>
        <v>271.16119808872662</v>
      </c>
      <c r="G273" s="345">
        <f t="shared" si="26"/>
        <v>9.0387066029575536</v>
      </c>
      <c r="H273" s="350">
        <f t="shared" si="27"/>
        <v>91</v>
      </c>
      <c r="I273" s="350">
        <f t="shared" si="27"/>
        <v>26</v>
      </c>
    </row>
    <row r="274" spans="2:9" hidden="1" x14ac:dyDescent="0.3">
      <c r="B274" s="354">
        <v>263</v>
      </c>
      <c r="C274" s="393">
        <v>4591040</v>
      </c>
      <c r="D274" s="349">
        <v>36275</v>
      </c>
      <c r="E274" s="344">
        <f t="shared" si="25"/>
        <v>1.9481740064446831</v>
      </c>
      <c r="F274" s="345">
        <f>SUM(E$12:E274)</f>
        <v>273.1093720951713</v>
      </c>
      <c r="G274" s="345">
        <f t="shared" si="26"/>
        <v>9.10364573650571</v>
      </c>
      <c r="H274" s="350">
        <f t="shared" si="27"/>
        <v>91</v>
      </c>
      <c r="I274" s="350">
        <f t="shared" si="27"/>
        <v>26</v>
      </c>
    </row>
    <row r="275" spans="2:9" hidden="1" x14ac:dyDescent="0.3">
      <c r="B275" s="354">
        <v>264</v>
      </c>
      <c r="C275" s="393">
        <v>4627315</v>
      </c>
      <c r="D275" s="349">
        <v>36428</v>
      </c>
      <c r="E275" s="344">
        <f t="shared" si="25"/>
        <v>1.956390977443609</v>
      </c>
      <c r="F275" s="345">
        <f>SUM(E$12:E275)</f>
        <v>275.06576307261491</v>
      </c>
      <c r="G275" s="345">
        <f t="shared" si="26"/>
        <v>9.1688587690871639</v>
      </c>
      <c r="H275" s="350">
        <f t="shared" si="27"/>
        <v>91</v>
      </c>
      <c r="I275" s="350">
        <f t="shared" si="27"/>
        <v>26</v>
      </c>
    </row>
    <row r="276" spans="2:9" hidden="1" x14ac:dyDescent="0.3">
      <c r="B276" s="354">
        <v>265</v>
      </c>
      <c r="C276" s="393">
        <v>4663743</v>
      </c>
      <c r="D276" s="349">
        <v>36581</v>
      </c>
      <c r="E276" s="344">
        <f t="shared" si="25"/>
        <v>1.9646079484425349</v>
      </c>
      <c r="F276" s="345">
        <f>SUM(E$12:E276)</f>
        <v>277.03037102105748</v>
      </c>
      <c r="G276" s="345">
        <f t="shared" si="26"/>
        <v>9.2343457007019154</v>
      </c>
      <c r="H276" s="350">
        <f t="shared" si="27"/>
        <v>91</v>
      </c>
      <c r="I276" s="350">
        <f t="shared" si="27"/>
        <v>26</v>
      </c>
    </row>
    <row r="277" spans="2:9" hidden="1" x14ac:dyDescent="0.3">
      <c r="B277" s="354">
        <v>266</v>
      </c>
      <c r="C277" s="393">
        <v>4700324</v>
      </c>
      <c r="D277" s="349">
        <v>36734</v>
      </c>
      <c r="E277" s="344">
        <f t="shared" si="25"/>
        <v>1.9728249194414609</v>
      </c>
      <c r="F277" s="345">
        <f>SUM(E$12:E277)</f>
        <v>279.00319594049893</v>
      </c>
      <c r="G277" s="345">
        <f t="shared" si="26"/>
        <v>9.3001065313499645</v>
      </c>
      <c r="H277" s="350">
        <f t="shared" si="27"/>
        <v>91</v>
      </c>
      <c r="I277" s="350">
        <f t="shared" si="27"/>
        <v>26</v>
      </c>
    </row>
    <row r="278" spans="2:9" hidden="1" x14ac:dyDescent="0.3">
      <c r="B278" s="354">
        <v>267</v>
      </c>
      <c r="C278" s="393">
        <v>4737058</v>
      </c>
      <c r="D278" s="349">
        <v>36887</v>
      </c>
      <c r="E278" s="344">
        <f t="shared" si="25"/>
        <v>1.9810418904403866</v>
      </c>
      <c r="F278" s="345">
        <f>SUM(E$12:E278)</f>
        <v>280.98423783093932</v>
      </c>
      <c r="G278" s="345">
        <f t="shared" si="26"/>
        <v>9.3661412610313111</v>
      </c>
      <c r="H278" s="350">
        <f t="shared" si="27"/>
        <v>91</v>
      </c>
      <c r="I278" s="350">
        <f t="shared" si="27"/>
        <v>26</v>
      </c>
    </row>
    <row r="279" spans="2:9" hidden="1" x14ac:dyDescent="0.3">
      <c r="B279" s="354">
        <v>268</v>
      </c>
      <c r="C279" s="393">
        <v>4773945</v>
      </c>
      <c r="D279" s="349">
        <v>37040</v>
      </c>
      <c r="E279" s="344">
        <f t="shared" si="25"/>
        <v>1.9824448726182831</v>
      </c>
      <c r="F279" s="345">
        <f>SUM(E$12:E279)</f>
        <v>282.96668270355758</v>
      </c>
      <c r="G279" s="345">
        <f t="shared" si="26"/>
        <v>9.4322227567852526</v>
      </c>
      <c r="H279" s="350">
        <v>96</v>
      </c>
      <c r="I279" s="350">
        <f t="shared" si="27"/>
        <v>26</v>
      </c>
    </row>
    <row r="280" spans="2:9" hidden="1" x14ac:dyDescent="0.3">
      <c r="B280" s="354">
        <v>269</v>
      </c>
      <c r="C280" s="393">
        <v>4810985</v>
      </c>
      <c r="D280" s="349">
        <v>37193</v>
      </c>
      <c r="E280" s="344">
        <f t="shared" si="25"/>
        <v>1.9906336972810961</v>
      </c>
      <c r="F280" s="345">
        <f>SUM(E$12:E280)</f>
        <v>284.95731640083869</v>
      </c>
      <c r="G280" s="345">
        <f t="shared" si="26"/>
        <v>9.4985772133612905</v>
      </c>
      <c r="H280" s="350">
        <f t="shared" si="27"/>
        <v>96</v>
      </c>
      <c r="I280" s="350">
        <f t="shared" si="27"/>
        <v>26</v>
      </c>
    </row>
    <row r="281" spans="2:9" hidden="1" x14ac:dyDescent="0.3">
      <c r="B281" s="354">
        <v>270</v>
      </c>
      <c r="C281" s="393">
        <v>4848178</v>
      </c>
      <c r="D281" s="349">
        <v>37346</v>
      </c>
      <c r="E281" s="344">
        <f t="shared" si="25"/>
        <v>1.9988225219439093</v>
      </c>
      <c r="F281" s="345">
        <f>SUM(E$12:E281)</f>
        <v>286.9561389227826</v>
      </c>
      <c r="G281" s="345">
        <f t="shared" si="26"/>
        <v>9.5652046307594194</v>
      </c>
      <c r="H281" s="350">
        <f t="shared" si="27"/>
        <v>96</v>
      </c>
      <c r="I281" s="350">
        <f t="shared" si="27"/>
        <v>26</v>
      </c>
    </row>
    <row r="282" spans="2:9" hidden="1" x14ac:dyDescent="0.3">
      <c r="B282" s="354">
        <v>271</v>
      </c>
      <c r="C282" s="393">
        <v>4885524</v>
      </c>
      <c r="D282" s="349">
        <v>37500</v>
      </c>
      <c r="E282" s="344">
        <f t="shared" si="25"/>
        <v>2.0070648683365446</v>
      </c>
      <c r="F282" s="345">
        <f>SUM(E$12:E282)</f>
        <v>288.96320379111916</v>
      </c>
      <c r="G282" s="345">
        <f t="shared" si="26"/>
        <v>9.6321067930373054</v>
      </c>
      <c r="H282" s="350">
        <f t="shared" si="27"/>
        <v>96</v>
      </c>
      <c r="I282" s="350">
        <f t="shared" si="27"/>
        <v>26</v>
      </c>
    </row>
    <row r="283" spans="2:9" hidden="1" x14ac:dyDescent="0.3">
      <c r="B283" s="354">
        <v>272</v>
      </c>
      <c r="C283" s="393">
        <v>4923024</v>
      </c>
      <c r="D283" s="349">
        <v>37654</v>
      </c>
      <c r="E283" s="344">
        <f t="shared" si="25"/>
        <v>2.0153072147291802</v>
      </c>
      <c r="F283" s="345">
        <f>SUM(E$12:E283)</f>
        <v>290.97851100584836</v>
      </c>
      <c r="G283" s="345">
        <f t="shared" si="26"/>
        <v>9.699283700194945</v>
      </c>
      <c r="H283" s="350">
        <f t="shared" si="27"/>
        <v>96</v>
      </c>
      <c r="I283" s="350">
        <f t="shared" si="27"/>
        <v>26</v>
      </c>
    </row>
    <row r="284" spans="2:9" hidden="1" x14ac:dyDescent="0.3">
      <c r="B284" s="354">
        <v>273</v>
      </c>
      <c r="C284" s="393">
        <v>4960678</v>
      </c>
      <c r="D284" s="349">
        <v>37807</v>
      </c>
      <c r="E284" s="344">
        <f t="shared" si="25"/>
        <v>2.023496039391993</v>
      </c>
      <c r="F284" s="345">
        <f>SUM(E$12:E284)</f>
        <v>293.00200704524036</v>
      </c>
      <c r="G284" s="345">
        <f t="shared" si="26"/>
        <v>9.7667335681746792</v>
      </c>
      <c r="H284" s="350">
        <f t="shared" si="27"/>
        <v>96</v>
      </c>
      <c r="I284" s="350">
        <f t="shared" si="27"/>
        <v>26</v>
      </c>
    </row>
    <row r="285" spans="2:9" hidden="1" x14ac:dyDescent="0.3">
      <c r="B285" s="354">
        <v>274</v>
      </c>
      <c r="C285" s="393">
        <v>4998485</v>
      </c>
      <c r="D285" s="349">
        <v>37961</v>
      </c>
      <c r="E285" s="344">
        <f t="shared" si="25"/>
        <v>2.0317383857846285</v>
      </c>
      <c r="F285" s="345">
        <f>SUM(E$12:E285)</f>
        <v>295.03374543102501</v>
      </c>
      <c r="G285" s="345">
        <f t="shared" si="26"/>
        <v>9.8344581810341669</v>
      </c>
      <c r="H285" s="350">
        <f t="shared" si="27"/>
        <v>96</v>
      </c>
      <c r="I285" s="350">
        <f t="shared" si="27"/>
        <v>26</v>
      </c>
    </row>
    <row r="286" spans="2:9" hidden="1" x14ac:dyDescent="0.3">
      <c r="B286" s="354">
        <v>275</v>
      </c>
      <c r="C286" s="393">
        <v>5036446</v>
      </c>
      <c r="D286" s="349">
        <v>38115</v>
      </c>
      <c r="E286" s="344">
        <f t="shared" si="25"/>
        <v>2.0399807321772641</v>
      </c>
      <c r="F286" s="345">
        <f>SUM(E$12:E286)</f>
        <v>297.07372616320225</v>
      </c>
      <c r="G286" s="345">
        <f t="shared" si="26"/>
        <v>9.9024575387734082</v>
      </c>
      <c r="H286" s="350">
        <f t="shared" ref="H286:I301" si="28">H285</f>
        <v>96</v>
      </c>
      <c r="I286" s="350">
        <f t="shared" si="28"/>
        <v>26</v>
      </c>
    </row>
    <row r="287" spans="2:9" hidden="1" x14ac:dyDescent="0.3">
      <c r="B287" s="354">
        <v>276</v>
      </c>
      <c r="C287" s="393">
        <v>5074561</v>
      </c>
      <c r="D287" s="349">
        <v>38269</v>
      </c>
      <c r="E287" s="344">
        <f t="shared" si="25"/>
        <v>2.0482230785698992</v>
      </c>
      <c r="F287" s="345">
        <f>SUM(E$12:E287)</f>
        <v>299.12194924177214</v>
      </c>
      <c r="G287" s="345">
        <f t="shared" si="26"/>
        <v>9.9707316413924048</v>
      </c>
      <c r="H287" s="350">
        <f t="shared" si="28"/>
        <v>96</v>
      </c>
      <c r="I287" s="350">
        <f t="shared" si="28"/>
        <v>26</v>
      </c>
    </row>
    <row r="288" spans="2:9" hidden="1" x14ac:dyDescent="0.3">
      <c r="B288" s="354">
        <v>277</v>
      </c>
      <c r="C288" s="393">
        <v>5112830</v>
      </c>
      <c r="D288" s="349">
        <v>38423</v>
      </c>
      <c r="E288" s="344">
        <f t="shared" si="25"/>
        <v>2.0564654249625347</v>
      </c>
      <c r="F288" s="345">
        <f>SUM(E$12:E288)</f>
        <v>301.17841466673468</v>
      </c>
      <c r="G288" s="345">
        <f t="shared" si="26"/>
        <v>10.039280488891157</v>
      </c>
      <c r="H288" s="350">
        <f t="shared" si="28"/>
        <v>96</v>
      </c>
      <c r="I288" s="350">
        <f t="shared" si="28"/>
        <v>26</v>
      </c>
    </row>
    <row r="289" spans="2:9" hidden="1" x14ac:dyDescent="0.3">
      <c r="B289" s="354">
        <v>278</v>
      </c>
      <c r="C289" s="393">
        <v>5151253</v>
      </c>
      <c r="D289" s="349">
        <v>38578</v>
      </c>
      <c r="E289" s="344">
        <f t="shared" si="25"/>
        <v>2.0647612930849926</v>
      </c>
      <c r="F289" s="345">
        <f>SUM(E$12:E289)</f>
        <v>303.24317595981967</v>
      </c>
      <c r="G289" s="345">
        <f t="shared" si="26"/>
        <v>10.108105865327323</v>
      </c>
      <c r="H289" s="350">
        <f t="shared" si="28"/>
        <v>96</v>
      </c>
      <c r="I289" s="350">
        <f t="shared" si="28"/>
        <v>26</v>
      </c>
    </row>
    <row r="290" spans="2:9" hidden="1" x14ac:dyDescent="0.3">
      <c r="B290" s="354">
        <v>279</v>
      </c>
      <c r="C290" s="393">
        <v>5189831</v>
      </c>
      <c r="D290" s="349">
        <v>38732</v>
      </c>
      <c r="E290" s="344">
        <f t="shared" si="25"/>
        <v>2.0730036394776281</v>
      </c>
      <c r="F290" s="345">
        <f>SUM(E$12:E290)</f>
        <v>305.3161795992973</v>
      </c>
      <c r="G290" s="345">
        <f t="shared" si="26"/>
        <v>10.177205986643242</v>
      </c>
      <c r="H290" s="350">
        <f t="shared" si="28"/>
        <v>96</v>
      </c>
      <c r="I290" s="350">
        <f t="shared" si="28"/>
        <v>26</v>
      </c>
    </row>
    <row r="291" spans="2:9" hidden="1" x14ac:dyDescent="0.3">
      <c r="B291" s="354">
        <v>280</v>
      </c>
      <c r="C291" s="393">
        <v>5228563</v>
      </c>
      <c r="D291" s="349">
        <v>38886</v>
      </c>
      <c r="E291" s="344">
        <f t="shared" si="25"/>
        <v>2.0812459858702632</v>
      </c>
      <c r="F291" s="345">
        <f>SUM(E$12:E291)</f>
        <v>307.39742558516758</v>
      </c>
      <c r="G291" s="345">
        <f t="shared" si="26"/>
        <v>10.246580852838919</v>
      </c>
      <c r="H291" s="350">
        <f t="shared" si="28"/>
        <v>96</v>
      </c>
      <c r="I291" s="350">
        <f t="shared" si="28"/>
        <v>26</v>
      </c>
    </row>
    <row r="292" spans="2:9" hidden="1" x14ac:dyDescent="0.3">
      <c r="B292" s="354">
        <v>281</v>
      </c>
      <c r="C292" s="393">
        <v>5267449</v>
      </c>
      <c r="D292" s="349">
        <v>39041</v>
      </c>
      <c r="E292" s="344">
        <f t="shared" si="25"/>
        <v>2.0895418539927211</v>
      </c>
      <c r="F292" s="345">
        <f>SUM(E$12:E292)</f>
        <v>309.48696743916031</v>
      </c>
      <c r="G292" s="345">
        <f t="shared" si="26"/>
        <v>10.31623224797201</v>
      </c>
      <c r="H292" s="350">
        <f t="shared" si="28"/>
        <v>96</v>
      </c>
      <c r="I292" s="350">
        <f t="shared" si="28"/>
        <v>26</v>
      </c>
    </row>
    <row r="293" spans="2:9" hidden="1" x14ac:dyDescent="0.3">
      <c r="B293" s="354">
        <v>282</v>
      </c>
      <c r="C293" s="393">
        <v>5306490</v>
      </c>
      <c r="D293" s="349">
        <v>39196</v>
      </c>
      <c r="E293" s="344">
        <f t="shared" si="25"/>
        <v>2.0978377221151789</v>
      </c>
      <c r="F293" s="345">
        <f>SUM(E$12:E293)</f>
        <v>311.58480516127548</v>
      </c>
      <c r="G293" s="345">
        <f t="shared" si="26"/>
        <v>10.386160172042516</v>
      </c>
      <c r="H293" s="350">
        <f t="shared" si="28"/>
        <v>96</v>
      </c>
      <c r="I293" s="350">
        <f t="shared" si="28"/>
        <v>26</v>
      </c>
    </row>
    <row r="294" spans="2:9" hidden="1" x14ac:dyDescent="0.3">
      <c r="B294" s="354">
        <v>283</v>
      </c>
      <c r="C294" s="393">
        <v>5345686</v>
      </c>
      <c r="D294" s="349">
        <v>39351</v>
      </c>
      <c r="E294" s="344">
        <f t="shared" si="25"/>
        <v>2.1061335902376364</v>
      </c>
      <c r="F294" s="345">
        <f>SUM(E$12:E294)</f>
        <v>313.6909387515131</v>
      </c>
      <c r="G294" s="345">
        <f t="shared" si="26"/>
        <v>10.456364625050437</v>
      </c>
      <c r="H294" s="350">
        <f t="shared" si="28"/>
        <v>96</v>
      </c>
      <c r="I294" s="350">
        <f t="shared" si="28"/>
        <v>26</v>
      </c>
    </row>
    <row r="295" spans="2:9" hidden="1" x14ac:dyDescent="0.3">
      <c r="B295" s="354">
        <v>284</v>
      </c>
      <c r="C295" s="393">
        <v>5385037</v>
      </c>
      <c r="D295" s="349">
        <v>39506</v>
      </c>
      <c r="E295" s="344">
        <f t="shared" si="25"/>
        <v>2.1144294583600942</v>
      </c>
      <c r="F295" s="345">
        <f>SUM(E$12:E295)</f>
        <v>315.80536820987322</v>
      </c>
      <c r="G295" s="345">
        <f t="shared" si="26"/>
        <v>10.526845606995774</v>
      </c>
      <c r="H295" s="350">
        <f t="shared" si="28"/>
        <v>96</v>
      </c>
      <c r="I295" s="350">
        <f t="shared" si="28"/>
        <v>26</v>
      </c>
    </row>
    <row r="296" spans="2:9" hidden="1" x14ac:dyDescent="0.3">
      <c r="B296" s="354">
        <v>285</v>
      </c>
      <c r="C296" s="393">
        <v>5424543</v>
      </c>
      <c r="D296" s="349">
        <v>39661</v>
      </c>
      <c r="E296" s="344">
        <f t="shared" si="25"/>
        <v>2.1227253264825521</v>
      </c>
      <c r="F296" s="345">
        <f>SUM(E$12:E296)</f>
        <v>317.92809353635579</v>
      </c>
      <c r="G296" s="345">
        <f t="shared" si="26"/>
        <v>10.597603117878526</v>
      </c>
      <c r="H296" s="350">
        <f t="shared" si="28"/>
        <v>96</v>
      </c>
      <c r="I296" s="350">
        <f t="shared" si="28"/>
        <v>26</v>
      </c>
    </row>
    <row r="297" spans="2:9" hidden="1" x14ac:dyDescent="0.3">
      <c r="B297" s="354">
        <v>286</v>
      </c>
      <c r="C297" s="393">
        <v>5464204</v>
      </c>
      <c r="D297" s="349">
        <v>39816</v>
      </c>
      <c r="E297" s="344">
        <f t="shared" si="25"/>
        <v>2.1310211946050095</v>
      </c>
      <c r="F297" s="345">
        <f>SUM(E$12:E297)</f>
        <v>320.0591147309608</v>
      </c>
      <c r="G297" s="345">
        <f t="shared" si="26"/>
        <v>10.668637157698694</v>
      </c>
      <c r="H297" s="350">
        <f t="shared" si="28"/>
        <v>96</v>
      </c>
      <c r="I297" s="350">
        <f t="shared" si="28"/>
        <v>26</v>
      </c>
    </row>
    <row r="298" spans="2:9" hidden="1" x14ac:dyDescent="0.3">
      <c r="B298" s="354">
        <v>287</v>
      </c>
      <c r="C298" s="393">
        <v>5504020</v>
      </c>
      <c r="D298" s="349">
        <v>39971</v>
      </c>
      <c r="E298" s="344">
        <f t="shared" si="25"/>
        <v>2.1393170627274674</v>
      </c>
      <c r="F298" s="345">
        <f>SUM(E$12:E298)</f>
        <v>322.19843179368826</v>
      </c>
      <c r="G298" s="345">
        <f t="shared" si="26"/>
        <v>10.739947726456275</v>
      </c>
      <c r="H298" s="350">
        <f t="shared" si="28"/>
        <v>96</v>
      </c>
      <c r="I298" s="350">
        <f t="shared" si="28"/>
        <v>26</v>
      </c>
    </row>
    <row r="299" spans="2:9" hidden="1" x14ac:dyDescent="0.3">
      <c r="B299" s="354">
        <v>288</v>
      </c>
      <c r="C299" s="393">
        <v>5543991</v>
      </c>
      <c r="D299" s="349">
        <v>40126</v>
      </c>
      <c r="E299" s="344">
        <f t="shared" si="25"/>
        <v>2.1476129308499252</v>
      </c>
      <c r="F299" s="345">
        <f>SUM(E$12:E299)</f>
        <v>324.34604472453816</v>
      </c>
      <c r="G299" s="345">
        <f t="shared" si="26"/>
        <v>10.811534824151272</v>
      </c>
      <c r="H299" s="350">
        <f t="shared" si="28"/>
        <v>96</v>
      </c>
      <c r="I299" s="350">
        <f t="shared" si="28"/>
        <v>26</v>
      </c>
    </row>
    <row r="300" spans="2:9" hidden="1" x14ac:dyDescent="0.3">
      <c r="B300" s="354">
        <v>289</v>
      </c>
      <c r="C300" s="393">
        <v>5584117</v>
      </c>
      <c r="D300" s="349">
        <v>40282</v>
      </c>
      <c r="E300" s="344">
        <f t="shared" si="25"/>
        <v>2.1559623207022049</v>
      </c>
      <c r="F300" s="345">
        <f>SUM(E$12:E300)</f>
        <v>326.50200704524036</v>
      </c>
      <c r="G300" s="345">
        <f t="shared" si="26"/>
        <v>10.883400234841345</v>
      </c>
      <c r="H300" s="350">
        <f t="shared" si="28"/>
        <v>96</v>
      </c>
      <c r="I300" s="350">
        <f t="shared" si="28"/>
        <v>26</v>
      </c>
    </row>
    <row r="301" spans="2:9" hidden="1" x14ac:dyDescent="0.3">
      <c r="B301" s="354">
        <v>290</v>
      </c>
      <c r="C301" s="393">
        <v>5624399</v>
      </c>
      <c r="D301" s="349">
        <v>40438</v>
      </c>
      <c r="E301" s="344">
        <f t="shared" si="25"/>
        <v>2.1643117105544851</v>
      </c>
      <c r="F301" s="345">
        <f>SUM(E$12:E301)</f>
        <v>328.66631875579486</v>
      </c>
      <c r="G301" s="345">
        <f t="shared" si="26"/>
        <v>10.955543958526496</v>
      </c>
      <c r="H301" s="350">
        <f t="shared" si="28"/>
        <v>96</v>
      </c>
      <c r="I301" s="350">
        <f t="shared" si="28"/>
        <v>26</v>
      </c>
    </row>
    <row r="302" spans="2:9" hidden="1" x14ac:dyDescent="0.3">
      <c r="B302" s="354">
        <v>291</v>
      </c>
      <c r="C302" s="393">
        <v>5664837</v>
      </c>
      <c r="D302" s="349">
        <v>40593</v>
      </c>
      <c r="E302" s="344">
        <f t="shared" si="25"/>
        <v>2.172607578676943</v>
      </c>
      <c r="F302" s="345">
        <f>SUM(E$12:E302)</f>
        <v>330.83892633447181</v>
      </c>
      <c r="G302" s="345">
        <f t="shared" si="26"/>
        <v>11.02796421114906</v>
      </c>
      <c r="H302" s="350">
        <f t="shared" ref="H302:I317" si="29">H301</f>
        <v>96</v>
      </c>
      <c r="I302" s="350">
        <f t="shared" si="29"/>
        <v>26</v>
      </c>
    </row>
    <row r="303" spans="2:9" hidden="1" x14ac:dyDescent="0.3">
      <c r="B303" s="354">
        <v>292</v>
      </c>
      <c r="C303" s="393">
        <v>5705430</v>
      </c>
      <c r="D303" s="349">
        <v>40749</v>
      </c>
      <c r="E303" s="344">
        <f t="shared" si="25"/>
        <v>2.1809569685292227</v>
      </c>
      <c r="F303" s="345">
        <f>SUM(E$12:E303)</f>
        <v>333.01988330300105</v>
      </c>
      <c r="G303" s="345">
        <f t="shared" si="26"/>
        <v>11.100662776766702</v>
      </c>
      <c r="H303" s="350">
        <f t="shared" si="29"/>
        <v>96</v>
      </c>
      <c r="I303" s="350">
        <f t="shared" si="29"/>
        <v>26</v>
      </c>
    </row>
    <row r="304" spans="2:9" hidden="1" x14ac:dyDescent="0.3">
      <c r="B304" s="354">
        <v>293</v>
      </c>
      <c r="C304" s="393">
        <v>5746179</v>
      </c>
      <c r="D304" s="349">
        <v>40905</v>
      </c>
      <c r="E304" s="344">
        <f t="shared" si="25"/>
        <v>2.1893063583815029</v>
      </c>
      <c r="F304" s="345">
        <f>SUM(E$12:E304)</f>
        <v>335.20918966138254</v>
      </c>
      <c r="G304" s="345">
        <f t="shared" si="26"/>
        <v>11.173639655379418</v>
      </c>
      <c r="H304" s="350">
        <f t="shared" si="29"/>
        <v>96</v>
      </c>
      <c r="I304" s="350">
        <f t="shared" si="29"/>
        <v>26</v>
      </c>
    </row>
    <row r="305" spans="2:9" hidden="1" x14ac:dyDescent="0.3">
      <c r="B305" s="354">
        <v>294</v>
      </c>
      <c r="C305" s="393">
        <v>5787084</v>
      </c>
      <c r="D305" s="349">
        <v>41061</v>
      </c>
      <c r="E305" s="344">
        <f t="shared" si="25"/>
        <v>2.1976557482337831</v>
      </c>
      <c r="F305" s="345">
        <f>SUM(E$12:E305)</f>
        <v>337.40684540961632</v>
      </c>
      <c r="G305" s="345">
        <f t="shared" si="26"/>
        <v>11.24689484698721</v>
      </c>
      <c r="H305" s="350">
        <f t="shared" si="29"/>
        <v>96</v>
      </c>
      <c r="I305" s="350">
        <f t="shared" si="29"/>
        <v>26</v>
      </c>
    </row>
    <row r="306" spans="2:9" hidden="1" x14ac:dyDescent="0.3">
      <c r="B306" s="354">
        <v>295</v>
      </c>
      <c r="C306" s="393">
        <v>5828145</v>
      </c>
      <c r="D306" s="349">
        <v>41217</v>
      </c>
      <c r="E306" s="344">
        <f t="shared" si="25"/>
        <v>2.2060051380860628</v>
      </c>
      <c r="F306" s="345">
        <f>SUM(E$12:E306)</f>
        <v>339.61285054770241</v>
      </c>
      <c r="G306" s="345">
        <f t="shared" si="26"/>
        <v>11.320428351590079</v>
      </c>
      <c r="H306" s="350">
        <f t="shared" si="29"/>
        <v>96</v>
      </c>
      <c r="I306" s="350">
        <f t="shared" si="29"/>
        <v>26</v>
      </c>
    </row>
    <row r="307" spans="2:9" hidden="1" x14ac:dyDescent="0.3">
      <c r="B307" s="354">
        <v>296</v>
      </c>
      <c r="C307" s="393">
        <v>5869362</v>
      </c>
      <c r="D307" s="349">
        <v>41374</v>
      </c>
      <c r="E307" s="344">
        <f t="shared" si="25"/>
        <v>2.2144080496681653</v>
      </c>
      <c r="F307" s="345">
        <f>SUM(E$12:E307)</f>
        <v>341.82725859737059</v>
      </c>
      <c r="G307" s="345">
        <f t="shared" si="26"/>
        <v>11.394241953245686</v>
      </c>
      <c r="H307" s="350">
        <f t="shared" si="29"/>
        <v>96</v>
      </c>
      <c r="I307" s="350">
        <f t="shared" si="29"/>
        <v>26</v>
      </c>
    </row>
    <row r="308" spans="2:9" hidden="1" x14ac:dyDescent="0.3">
      <c r="B308" s="354">
        <v>297</v>
      </c>
      <c r="C308" s="393">
        <v>5910736</v>
      </c>
      <c r="D308" s="349">
        <v>41530</v>
      </c>
      <c r="E308" s="344">
        <f t="shared" si="25"/>
        <v>2.2227574395204455</v>
      </c>
      <c r="F308" s="345">
        <f>SUM(E$12:E308)</f>
        <v>344.05001603689101</v>
      </c>
      <c r="G308" s="345">
        <f t="shared" si="26"/>
        <v>11.468333867896368</v>
      </c>
      <c r="H308" s="350">
        <f t="shared" si="29"/>
        <v>96</v>
      </c>
      <c r="I308" s="350">
        <f t="shared" si="29"/>
        <v>26</v>
      </c>
    </row>
    <row r="309" spans="2:9" hidden="1" x14ac:dyDescent="0.3">
      <c r="B309" s="354">
        <v>298</v>
      </c>
      <c r="C309" s="393">
        <v>5952266</v>
      </c>
      <c r="D309" s="349">
        <v>41687</v>
      </c>
      <c r="E309" s="344">
        <f t="shared" si="25"/>
        <v>2.2311603511025475</v>
      </c>
      <c r="F309" s="345">
        <f>SUM(E$12:E309)</f>
        <v>346.28117638799358</v>
      </c>
      <c r="G309" s="345">
        <f t="shared" si="26"/>
        <v>11.542705879599787</v>
      </c>
      <c r="H309" s="350">
        <f t="shared" si="29"/>
        <v>96</v>
      </c>
      <c r="I309" s="350">
        <f t="shared" si="29"/>
        <v>26</v>
      </c>
    </row>
    <row r="310" spans="2:9" x14ac:dyDescent="0.3">
      <c r="B310" s="354">
        <v>299</v>
      </c>
      <c r="C310" s="393">
        <v>5993953</v>
      </c>
      <c r="D310" s="349">
        <v>41843</v>
      </c>
      <c r="E310" s="344">
        <f t="shared" si="25"/>
        <v>2.2395097409548277</v>
      </c>
      <c r="F310" s="345">
        <f>SUM(E$12:E310)</f>
        <v>348.5206861289484</v>
      </c>
      <c r="G310" s="345">
        <f t="shared" si="26"/>
        <v>11.617356204298281</v>
      </c>
      <c r="H310" s="350">
        <f t="shared" si="29"/>
        <v>96</v>
      </c>
      <c r="I310" s="350">
        <f t="shared" si="29"/>
        <v>26</v>
      </c>
    </row>
    <row r="311" spans="2:9" hidden="1" x14ac:dyDescent="0.3">
      <c r="B311" s="355">
        <v>300</v>
      </c>
      <c r="C311" s="393">
        <v>6035796</v>
      </c>
      <c r="D311" s="353">
        <v>42000</v>
      </c>
      <c r="E311" s="344">
        <f t="shared" si="25"/>
        <v>2.1347971942665445</v>
      </c>
      <c r="F311" s="335">
        <f>SUM(E$12:E311)</f>
        <v>350.65548332321492</v>
      </c>
      <c r="G311" s="345">
        <f t="shared" si="26"/>
        <v>11.688516110773831</v>
      </c>
      <c r="H311" s="334">
        <f t="shared" si="29"/>
        <v>96</v>
      </c>
      <c r="I311" s="346">
        <v>27</v>
      </c>
    </row>
    <row r="312" spans="2:9" hidden="1" x14ac:dyDescent="0.3">
      <c r="B312" s="354">
        <v>301</v>
      </c>
      <c r="C312" s="393">
        <v>6077796</v>
      </c>
      <c r="D312" s="349">
        <v>42157</v>
      </c>
      <c r="E312" s="344">
        <f t="shared" si="25"/>
        <v>2.1427772694927314</v>
      </c>
      <c r="F312" s="345">
        <f>SUM(E$12:E312)</f>
        <v>352.79826059270766</v>
      </c>
      <c r="G312" s="345">
        <f t="shared" si="26"/>
        <v>11.759942019756922</v>
      </c>
      <c r="H312" s="350">
        <f t="shared" si="29"/>
        <v>96</v>
      </c>
      <c r="I312" s="350">
        <f t="shared" si="29"/>
        <v>27</v>
      </c>
    </row>
    <row r="313" spans="2:9" hidden="1" x14ac:dyDescent="0.3">
      <c r="B313" s="354">
        <v>302</v>
      </c>
      <c r="C313" s="393">
        <v>6119953</v>
      </c>
      <c r="D313" s="349">
        <v>42314</v>
      </c>
      <c r="E313" s="344">
        <f t="shared" si="25"/>
        <v>2.1507573447189183</v>
      </c>
      <c r="F313" s="345">
        <f>SUM(E$12:E313)</f>
        <v>354.94901793742656</v>
      </c>
      <c r="G313" s="345">
        <f t="shared" si="26"/>
        <v>11.831633931247552</v>
      </c>
      <c r="H313" s="350">
        <f t="shared" si="29"/>
        <v>96</v>
      </c>
      <c r="I313" s="350">
        <f t="shared" si="29"/>
        <v>27</v>
      </c>
    </row>
    <row r="314" spans="2:9" hidden="1" x14ac:dyDescent="0.3">
      <c r="B314" s="354">
        <v>303</v>
      </c>
      <c r="C314" s="393">
        <v>6162267</v>
      </c>
      <c r="D314" s="349">
        <v>42471</v>
      </c>
      <c r="E314" s="344">
        <f t="shared" si="25"/>
        <v>2.1587374199451053</v>
      </c>
      <c r="F314" s="345">
        <f>SUM(E$12:E314)</f>
        <v>357.10775535737167</v>
      </c>
      <c r="G314" s="345">
        <f t="shared" si="26"/>
        <v>11.903591845245723</v>
      </c>
      <c r="H314" s="350">
        <f t="shared" si="29"/>
        <v>96</v>
      </c>
      <c r="I314" s="350">
        <f t="shared" si="29"/>
        <v>27</v>
      </c>
    </row>
    <row r="315" spans="2:9" hidden="1" x14ac:dyDescent="0.3">
      <c r="B315" s="354">
        <v>304</v>
      </c>
      <c r="C315" s="393">
        <v>6204738</v>
      </c>
      <c r="D315" s="349">
        <v>42628</v>
      </c>
      <c r="E315" s="344">
        <f t="shared" si="25"/>
        <v>2.1667174951712922</v>
      </c>
      <c r="F315" s="345">
        <f>SUM(E$12:E315)</f>
        <v>359.27447285254294</v>
      </c>
      <c r="G315" s="345">
        <f t="shared" si="26"/>
        <v>11.975815761751431</v>
      </c>
      <c r="H315" s="350">
        <f t="shared" si="29"/>
        <v>96</v>
      </c>
      <c r="I315" s="350">
        <f t="shared" si="29"/>
        <v>27</v>
      </c>
    </row>
    <row r="316" spans="2:9" hidden="1" x14ac:dyDescent="0.3">
      <c r="B316" s="354">
        <v>305</v>
      </c>
      <c r="C316" s="393">
        <v>6247366</v>
      </c>
      <c r="D316" s="349">
        <v>42785</v>
      </c>
      <c r="E316" s="344">
        <f t="shared" si="25"/>
        <v>2.1746975703974787</v>
      </c>
      <c r="F316" s="345">
        <f>SUM(E$12:E316)</f>
        <v>361.44917042294043</v>
      </c>
      <c r="G316" s="345">
        <f t="shared" si="26"/>
        <v>12.048305680764681</v>
      </c>
      <c r="H316" s="350">
        <f t="shared" si="29"/>
        <v>96</v>
      </c>
      <c r="I316" s="350">
        <f t="shared" si="29"/>
        <v>27</v>
      </c>
    </row>
    <row r="317" spans="2:9" hidden="1" x14ac:dyDescent="0.3">
      <c r="B317" s="354">
        <v>306</v>
      </c>
      <c r="C317" s="393">
        <v>6290151</v>
      </c>
      <c r="D317" s="349">
        <v>42943</v>
      </c>
      <c r="E317" s="344">
        <f t="shared" si="25"/>
        <v>2.1827284741282913</v>
      </c>
      <c r="F317" s="345">
        <f>SUM(E$12:E317)</f>
        <v>363.63189889706871</v>
      </c>
      <c r="G317" s="345">
        <f t="shared" si="26"/>
        <v>12.121063296568957</v>
      </c>
      <c r="H317" s="350">
        <f t="shared" si="29"/>
        <v>96</v>
      </c>
      <c r="I317" s="350">
        <f t="shared" si="29"/>
        <v>27</v>
      </c>
    </row>
    <row r="318" spans="2:9" hidden="1" x14ac:dyDescent="0.3">
      <c r="B318" s="354">
        <v>307</v>
      </c>
      <c r="C318" s="393">
        <v>6333094</v>
      </c>
      <c r="D318" s="349">
        <v>43100</v>
      </c>
      <c r="E318" s="344">
        <f t="shared" si="25"/>
        <v>2.1907085493544778</v>
      </c>
      <c r="F318" s="345">
        <f>SUM(E$12:E318)</f>
        <v>365.82260744642321</v>
      </c>
      <c r="G318" s="345">
        <f t="shared" si="26"/>
        <v>12.194086914880774</v>
      </c>
      <c r="H318" s="350">
        <f t="shared" ref="H318:I333" si="30">H317</f>
        <v>96</v>
      </c>
      <c r="I318" s="350">
        <f t="shared" si="30"/>
        <v>27</v>
      </c>
    </row>
    <row r="319" spans="2:9" hidden="1" x14ac:dyDescent="0.3">
      <c r="B319" s="354">
        <v>308</v>
      </c>
      <c r="C319" s="393">
        <v>6376194</v>
      </c>
      <c r="D319" s="349">
        <v>43258</v>
      </c>
      <c r="E319" s="344">
        <f t="shared" si="25"/>
        <v>2.1987394530852904</v>
      </c>
      <c r="F319" s="345">
        <f>SUM(E$12:E319)</f>
        <v>368.0213468995085</v>
      </c>
      <c r="G319" s="345">
        <f t="shared" si="26"/>
        <v>12.267378229983617</v>
      </c>
      <c r="H319" s="350">
        <f t="shared" si="30"/>
        <v>96</v>
      </c>
      <c r="I319" s="350">
        <f t="shared" si="30"/>
        <v>27</v>
      </c>
    </row>
    <row r="320" spans="2:9" hidden="1" x14ac:dyDescent="0.3">
      <c r="B320" s="354">
        <v>309</v>
      </c>
      <c r="C320" s="393">
        <v>6419452</v>
      </c>
      <c r="D320" s="349">
        <v>43416</v>
      </c>
      <c r="E320" s="344">
        <f t="shared" si="25"/>
        <v>2.2067703568161026</v>
      </c>
      <c r="F320" s="345">
        <f>SUM(E$12:E320)</f>
        <v>370.22811725632459</v>
      </c>
      <c r="G320" s="345">
        <f t="shared" si="26"/>
        <v>12.340937241877487</v>
      </c>
      <c r="H320" s="350">
        <f t="shared" si="30"/>
        <v>96</v>
      </c>
      <c r="I320" s="350">
        <f t="shared" si="30"/>
        <v>27</v>
      </c>
    </row>
    <row r="321" spans="2:9" hidden="1" x14ac:dyDescent="0.3">
      <c r="B321" s="354">
        <v>310</v>
      </c>
      <c r="C321" s="393">
        <v>6462868</v>
      </c>
      <c r="D321" s="349">
        <v>43574</v>
      </c>
      <c r="E321" s="344">
        <f t="shared" si="25"/>
        <v>2.2148012605469147</v>
      </c>
      <c r="F321" s="345">
        <f>SUM(E$12:E321)</f>
        <v>372.44291851687149</v>
      </c>
      <c r="G321" s="345">
        <f t="shared" si="26"/>
        <v>12.414763950562383</v>
      </c>
      <c r="H321" s="350">
        <f t="shared" si="30"/>
        <v>96</v>
      </c>
      <c r="I321" s="350">
        <f t="shared" si="30"/>
        <v>27</v>
      </c>
    </row>
    <row r="322" spans="2:9" hidden="1" x14ac:dyDescent="0.3">
      <c r="B322" s="354">
        <v>311</v>
      </c>
      <c r="C322" s="393">
        <v>6506442</v>
      </c>
      <c r="D322" s="349">
        <v>43732</v>
      </c>
      <c r="E322" s="344">
        <f t="shared" si="25"/>
        <v>2.2228321642777269</v>
      </c>
      <c r="F322" s="345">
        <f>SUM(E$12:E322)</f>
        <v>374.66575068114923</v>
      </c>
      <c r="G322" s="345">
        <f t="shared" si="26"/>
        <v>12.488858356038309</v>
      </c>
      <c r="H322" s="350">
        <f t="shared" si="30"/>
        <v>96</v>
      </c>
      <c r="I322" s="350">
        <f t="shared" si="30"/>
        <v>27</v>
      </c>
    </row>
    <row r="323" spans="2:9" hidden="1" x14ac:dyDescent="0.3">
      <c r="B323" s="354">
        <v>312</v>
      </c>
      <c r="C323" s="393">
        <v>6550174</v>
      </c>
      <c r="D323" s="349">
        <v>43890</v>
      </c>
      <c r="E323" s="344">
        <f t="shared" si="25"/>
        <v>2.2308630680085391</v>
      </c>
      <c r="F323" s="345">
        <f>SUM(E$12:E323)</f>
        <v>376.89661374915778</v>
      </c>
      <c r="G323" s="345">
        <f t="shared" si="26"/>
        <v>12.56322045830526</v>
      </c>
      <c r="H323" s="350">
        <f t="shared" si="30"/>
        <v>96</v>
      </c>
      <c r="I323" s="350">
        <f t="shared" si="30"/>
        <v>27</v>
      </c>
    </row>
    <row r="324" spans="2:9" hidden="1" x14ac:dyDescent="0.3">
      <c r="B324" s="354">
        <v>313</v>
      </c>
      <c r="C324" s="393">
        <v>6594064</v>
      </c>
      <c r="D324" s="349">
        <v>44048</v>
      </c>
      <c r="E324" s="344">
        <f t="shared" si="25"/>
        <v>2.2388939717393512</v>
      </c>
      <c r="F324" s="345">
        <f>SUM(E$12:E324)</f>
        <v>379.13550772089712</v>
      </c>
      <c r="G324" s="345">
        <f t="shared" si="26"/>
        <v>12.637850257363237</v>
      </c>
      <c r="H324" s="350">
        <f t="shared" si="30"/>
        <v>96</v>
      </c>
      <c r="I324" s="350">
        <f t="shared" si="30"/>
        <v>27</v>
      </c>
    </row>
    <row r="325" spans="2:9" hidden="1" x14ac:dyDescent="0.3">
      <c r="B325" s="354">
        <v>314</v>
      </c>
      <c r="C325" s="393">
        <v>6638112</v>
      </c>
      <c r="D325" s="349">
        <v>44206</v>
      </c>
      <c r="E325" s="344">
        <f t="shared" si="25"/>
        <v>2.2469248754701638</v>
      </c>
      <c r="F325" s="345">
        <f>SUM(E$12:E325)</f>
        <v>381.38243259636727</v>
      </c>
      <c r="G325" s="345">
        <f t="shared" si="26"/>
        <v>12.712747753212243</v>
      </c>
      <c r="H325" s="350">
        <f t="shared" si="30"/>
        <v>96</v>
      </c>
      <c r="I325" s="350">
        <f t="shared" si="30"/>
        <v>27</v>
      </c>
    </row>
    <row r="326" spans="2:9" hidden="1" x14ac:dyDescent="0.3">
      <c r="B326" s="354">
        <v>315</v>
      </c>
      <c r="C326" s="393">
        <v>6682318</v>
      </c>
      <c r="D326" s="349">
        <v>44365</v>
      </c>
      <c r="E326" s="344">
        <f t="shared" si="25"/>
        <v>2.2550066077056012</v>
      </c>
      <c r="F326" s="345">
        <f>SUM(E$12:E326)</f>
        <v>383.63743920407285</v>
      </c>
      <c r="G326" s="345">
        <f t="shared" si="26"/>
        <v>12.787914640135762</v>
      </c>
      <c r="H326" s="350">
        <f t="shared" si="30"/>
        <v>96</v>
      </c>
      <c r="I326" s="350">
        <f t="shared" si="30"/>
        <v>27</v>
      </c>
    </row>
    <row r="327" spans="2:9" hidden="1" x14ac:dyDescent="0.3">
      <c r="B327" s="354">
        <v>316</v>
      </c>
      <c r="C327" s="393">
        <v>6726683</v>
      </c>
      <c r="D327" s="349">
        <v>44523</v>
      </c>
      <c r="E327" s="344">
        <f t="shared" si="25"/>
        <v>2.2630375114364134</v>
      </c>
      <c r="F327" s="345">
        <f>SUM(E$12:E327)</f>
        <v>385.90047671550928</v>
      </c>
      <c r="G327" s="345">
        <f t="shared" si="26"/>
        <v>12.86334922385031</v>
      </c>
      <c r="H327" s="350">
        <f t="shared" si="30"/>
        <v>96</v>
      </c>
      <c r="I327" s="350">
        <f t="shared" si="30"/>
        <v>27</v>
      </c>
    </row>
    <row r="328" spans="2:9" hidden="1" x14ac:dyDescent="0.3">
      <c r="B328" s="354">
        <v>317</v>
      </c>
      <c r="C328" s="393">
        <v>6771206</v>
      </c>
      <c r="D328" s="349">
        <v>44682</v>
      </c>
      <c r="E328" s="344">
        <f t="shared" si="25"/>
        <v>2.2711192436718513</v>
      </c>
      <c r="F328" s="345">
        <f>SUM(E$12:E328)</f>
        <v>388.17159595918116</v>
      </c>
      <c r="G328" s="345">
        <f t="shared" si="26"/>
        <v>12.939053198639373</v>
      </c>
      <c r="H328" s="350">
        <f t="shared" si="30"/>
        <v>96</v>
      </c>
      <c r="I328" s="350">
        <f t="shared" si="30"/>
        <v>27</v>
      </c>
    </row>
    <row r="329" spans="2:9" hidden="1" x14ac:dyDescent="0.3">
      <c r="B329" s="354">
        <v>318</v>
      </c>
      <c r="C329" s="393">
        <v>6815888</v>
      </c>
      <c r="D329" s="349">
        <v>44841</v>
      </c>
      <c r="E329" s="344">
        <f t="shared" si="25"/>
        <v>2.2792009759072887</v>
      </c>
      <c r="F329" s="345">
        <f>SUM(E$12:E329)</f>
        <v>390.45079693508848</v>
      </c>
      <c r="G329" s="345">
        <f t="shared" si="26"/>
        <v>13.01502656450295</v>
      </c>
      <c r="H329" s="350">
        <f t="shared" si="30"/>
        <v>96</v>
      </c>
      <c r="I329" s="350">
        <f t="shared" si="30"/>
        <v>27</v>
      </c>
    </row>
    <row r="330" spans="2:9" hidden="1" x14ac:dyDescent="0.3">
      <c r="B330" s="354">
        <v>319</v>
      </c>
      <c r="C330" s="393">
        <v>6860729</v>
      </c>
      <c r="D330" s="349">
        <v>44999</v>
      </c>
      <c r="E330" s="344">
        <f t="shared" si="25"/>
        <v>2.2872318796381013</v>
      </c>
      <c r="F330" s="345">
        <f>SUM(E$12:E330)</f>
        <v>392.73802881472659</v>
      </c>
      <c r="G330" s="345">
        <f t="shared" si="26"/>
        <v>13.091267627157553</v>
      </c>
      <c r="H330" s="350">
        <f t="shared" si="30"/>
        <v>96</v>
      </c>
      <c r="I330" s="350">
        <f t="shared" si="30"/>
        <v>27</v>
      </c>
    </row>
    <row r="331" spans="2:9" hidden="1" x14ac:dyDescent="0.3">
      <c r="B331" s="354">
        <v>320</v>
      </c>
      <c r="C331" s="393">
        <v>6905728</v>
      </c>
      <c r="D331" s="349">
        <v>45158</v>
      </c>
      <c r="E331" s="344">
        <f t="shared" si="25"/>
        <v>2.2953136118735387</v>
      </c>
      <c r="F331" s="345">
        <f>SUM(E$12:E331)</f>
        <v>395.03334242660014</v>
      </c>
      <c r="G331" s="345">
        <f t="shared" si="26"/>
        <v>13.167778080886672</v>
      </c>
      <c r="H331" s="350">
        <f t="shared" si="30"/>
        <v>96</v>
      </c>
      <c r="I331" s="350">
        <f t="shared" si="30"/>
        <v>27</v>
      </c>
    </row>
    <row r="332" spans="2:9" hidden="1" x14ac:dyDescent="0.3">
      <c r="B332" s="354">
        <v>321</v>
      </c>
      <c r="C332" s="393">
        <v>6950886</v>
      </c>
      <c r="D332" s="349">
        <v>45318</v>
      </c>
      <c r="E332" s="344">
        <f t="shared" ref="E332:E395" si="31">D332/(VLOOKUP(H332,$L$12:$N$51,3,0)+VLOOKUP(I332,$P$12:$R$131,3,0)*$F$8/$E$8)</f>
        <v>2.3034461726136017</v>
      </c>
      <c r="F332" s="345">
        <f>SUM(E$12:E332)</f>
        <v>397.33678859921372</v>
      </c>
      <c r="G332" s="345">
        <f t="shared" si="26"/>
        <v>13.24455961997379</v>
      </c>
      <c r="H332" s="350">
        <f t="shared" si="30"/>
        <v>96</v>
      </c>
      <c r="I332" s="350">
        <f t="shared" si="30"/>
        <v>27</v>
      </c>
    </row>
    <row r="333" spans="2:9" hidden="1" x14ac:dyDescent="0.3">
      <c r="B333" s="354">
        <v>322</v>
      </c>
      <c r="C333" s="393">
        <v>6996204</v>
      </c>
      <c r="D333" s="349">
        <v>45477</v>
      </c>
      <c r="E333" s="344">
        <f t="shared" si="31"/>
        <v>2.3115279048490391</v>
      </c>
      <c r="F333" s="345">
        <f>SUM(E$12:E333)</f>
        <v>399.64831650406273</v>
      </c>
      <c r="G333" s="345">
        <f t="shared" ref="G333:G396" si="32">F333/$B$8</f>
        <v>13.321610550135425</v>
      </c>
      <c r="H333" s="350">
        <f t="shared" si="30"/>
        <v>96</v>
      </c>
      <c r="I333" s="350">
        <f t="shared" si="30"/>
        <v>27</v>
      </c>
    </row>
    <row r="334" spans="2:9" hidden="1" x14ac:dyDescent="0.3">
      <c r="B334" s="354">
        <v>323</v>
      </c>
      <c r="C334" s="393">
        <v>7041681</v>
      </c>
      <c r="D334" s="349">
        <v>45636</v>
      </c>
      <c r="E334" s="344">
        <f t="shared" si="31"/>
        <v>2.319609637084477</v>
      </c>
      <c r="F334" s="345">
        <f>SUM(E$12:E334)</f>
        <v>401.96792614114719</v>
      </c>
      <c r="G334" s="345">
        <f t="shared" si="32"/>
        <v>13.398930871371572</v>
      </c>
      <c r="H334" s="350">
        <f t="shared" ref="H334:I349" si="33">H333</f>
        <v>96</v>
      </c>
      <c r="I334" s="350">
        <f t="shared" si="33"/>
        <v>27</v>
      </c>
    </row>
    <row r="335" spans="2:9" hidden="1" x14ac:dyDescent="0.3">
      <c r="B335" s="354">
        <v>324</v>
      </c>
      <c r="C335" s="393">
        <v>7087317</v>
      </c>
      <c r="D335" s="349">
        <v>45795</v>
      </c>
      <c r="E335" s="344">
        <f t="shared" si="31"/>
        <v>2.3276913693199148</v>
      </c>
      <c r="F335" s="345">
        <f>SUM(E$12:E335)</f>
        <v>404.29561751046708</v>
      </c>
      <c r="G335" s="345">
        <f t="shared" si="32"/>
        <v>13.476520583682236</v>
      </c>
      <c r="H335" s="350">
        <f t="shared" si="33"/>
        <v>96</v>
      </c>
      <c r="I335" s="350">
        <f t="shared" si="33"/>
        <v>27</v>
      </c>
    </row>
    <row r="336" spans="2:9" hidden="1" x14ac:dyDescent="0.3">
      <c r="B336" s="354">
        <v>325</v>
      </c>
      <c r="C336" s="393">
        <v>7133112</v>
      </c>
      <c r="D336" s="349">
        <v>45955</v>
      </c>
      <c r="E336" s="344">
        <f t="shared" si="31"/>
        <v>2.3358239300599775</v>
      </c>
      <c r="F336" s="345">
        <f>SUM(E$12:E336)</f>
        <v>406.63144144052706</v>
      </c>
      <c r="G336" s="345">
        <f t="shared" si="32"/>
        <v>13.554381381350902</v>
      </c>
      <c r="H336" s="350">
        <f t="shared" si="33"/>
        <v>96</v>
      </c>
      <c r="I336" s="350">
        <f t="shared" si="33"/>
        <v>27</v>
      </c>
    </row>
    <row r="337" spans="2:9" hidden="1" x14ac:dyDescent="0.3">
      <c r="B337" s="354">
        <v>326</v>
      </c>
      <c r="C337" s="393">
        <v>7179067</v>
      </c>
      <c r="D337" s="349">
        <v>46115</v>
      </c>
      <c r="E337" s="344">
        <f t="shared" si="31"/>
        <v>2.3439564908000405</v>
      </c>
      <c r="F337" s="345">
        <f>SUM(E$12:E337)</f>
        <v>408.97539793132711</v>
      </c>
      <c r="G337" s="345">
        <f t="shared" si="32"/>
        <v>13.63251326437757</v>
      </c>
      <c r="H337" s="350">
        <f t="shared" si="33"/>
        <v>96</v>
      </c>
      <c r="I337" s="350">
        <f t="shared" si="33"/>
        <v>27</v>
      </c>
    </row>
    <row r="338" spans="2:9" hidden="1" x14ac:dyDescent="0.3">
      <c r="B338" s="354">
        <v>327</v>
      </c>
      <c r="C338" s="393">
        <v>7225182</v>
      </c>
      <c r="D338" s="349">
        <v>46274</v>
      </c>
      <c r="E338" s="344">
        <f t="shared" si="31"/>
        <v>2.3520382230354784</v>
      </c>
      <c r="F338" s="345">
        <f>SUM(E$12:E338)</f>
        <v>411.3274361543626</v>
      </c>
      <c r="G338" s="345">
        <f t="shared" si="32"/>
        <v>13.710914538478754</v>
      </c>
      <c r="H338" s="350">
        <f t="shared" si="33"/>
        <v>96</v>
      </c>
      <c r="I338" s="350">
        <f t="shared" si="33"/>
        <v>27</v>
      </c>
    </row>
    <row r="339" spans="2:9" hidden="1" x14ac:dyDescent="0.3">
      <c r="B339" s="354">
        <v>328</v>
      </c>
      <c r="C339" s="393">
        <v>7271456</v>
      </c>
      <c r="D339" s="349">
        <v>46434</v>
      </c>
      <c r="E339" s="344">
        <f t="shared" si="31"/>
        <v>2.3601707837755415</v>
      </c>
      <c r="F339" s="345">
        <f>SUM(E$12:E339)</f>
        <v>413.68760693813812</v>
      </c>
      <c r="G339" s="345">
        <f t="shared" si="32"/>
        <v>13.789586897937937</v>
      </c>
      <c r="H339" s="350">
        <f t="shared" si="33"/>
        <v>96</v>
      </c>
      <c r="I339" s="350">
        <f t="shared" si="33"/>
        <v>27</v>
      </c>
    </row>
    <row r="340" spans="2:9" hidden="1" x14ac:dyDescent="0.3">
      <c r="B340" s="354">
        <v>329</v>
      </c>
      <c r="C340" s="393">
        <v>7317890</v>
      </c>
      <c r="D340" s="349">
        <v>46594</v>
      </c>
      <c r="E340" s="344">
        <f t="shared" si="31"/>
        <v>2.3683033445156045</v>
      </c>
      <c r="F340" s="345">
        <f>SUM(E$12:E340)</f>
        <v>416.05591028265371</v>
      </c>
      <c r="G340" s="345">
        <f t="shared" si="32"/>
        <v>13.868530342755124</v>
      </c>
      <c r="H340" s="350">
        <f t="shared" si="33"/>
        <v>96</v>
      </c>
      <c r="I340" s="350">
        <f t="shared" si="33"/>
        <v>27</v>
      </c>
    </row>
    <row r="341" spans="2:9" hidden="1" x14ac:dyDescent="0.3">
      <c r="B341" s="354">
        <v>330</v>
      </c>
      <c r="C341" s="393">
        <v>7364484</v>
      </c>
      <c r="D341" s="349">
        <v>46754</v>
      </c>
      <c r="E341" s="344">
        <f t="shared" si="31"/>
        <v>2.3764359052556672</v>
      </c>
      <c r="F341" s="345">
        <f>SUM(E$12:E341)</f>
        <v>418.43234618790939</v>
      </c>
      <c r="G341" s="345">
        <f t="shared" si="32"/>
        <v>13.947744872930313</v>
      </c>
      <c r="H341" s="350">
        <f t="shared" si="33"/>
        <v>96</v>
      </c>
      <c r="I341" s="350">
        <f t="shared" si="33"/>
        <v>27</v>
      </c>
    </row>
    <row r="342" spans="2:9" hidden="1" x14ac:dyDescent="0.3">
      <c r="B342" s="354">
        <v>331</v>
      </c>
      <c r="C342" s="393">
        <v>7411238</v>
      </c>
      <c r="D342" s="349">
        <v>46915</v>
      </c>
      <c r="E342" s="344">
        <f t="shared" si="31"/>
        <v>2.3846192945003559</v>
      </c>
      <c r="F342" s="345">
        <f>SUM(E$12:E342)</f>
        <v>420.81696548240973</v>
      </c>
      <c r="G342" s="345">
        <f t="shared" si="32"/>
        <v>14.027232182746991</v>
      </c>
      <c r="H342" s="350">
        <f t="shared" si="33"/>
        <v>96</v>
      </c>
      <c r="I342" s="350">
        <f t="shared" si="33"/>
        <v>27</v>
      </c>
    </row>
    <row r="343" spans="2:9" hidden="1" x14ac:dyDescent="0.3">
      <c r="B343" s="354">
        <v>332</v>
      </c>
      <c r="C343" s="393">
        <v>7458153</v>
      </c>
      <c r="D343" s="349">
        <v>47075</v>
      </c>
      <c r="E343" s="344">
        <f t="shared" si="31"/>
        <v>2.392751855240419</v>
      </c>
      <c r="F343" s="345">
        <f>SUM(E$12:E343)</f>
        <v>423.20971733765015</v>
      </c>
      <c r="G343" s="345">
        <f t="shared" si="32"/>
        <v>14.106990577921671</v>
      </c>
      <c r="H343" s="350">
        <f t="shared" si="33"/>
        <v>96</v>
      </c>
      <c r="I343" s="350">
        <f t="shared" si="33"/>
        <v>27</v>
      </c>
    </row>
    <row r="344" spans="2:9" hidden="1" x14ac:dyDescent="0.3">
      <c r="B344" s="354">
        <v>333</v>
      </c>
      <c r="C344" s="393">
        <v>7505228</v>
      </c>
      <c r="D344" s="349">
        <v>47235</v>
      </c>
      <c r="E344" s="344">
        <f t="shared" si="31"/>
        <v>2.4008844159804816</v>
      </c>
      <c r="F344" s="345">
        <f>SUM(E$12:E344)</f>
        <v>425.61060175363065</v>
      </c>
      <c r="G344" s="345">
        <f t="shared" si="32"/>
        <v>14.187020058454355</v>
      </c>
      <c r="H344" s="350">
        <f t="shared" si="33"/>
        <v>96</v>
      </c>
      <c r="I344" s="350">
        <f t="shared" si="33"/>
        <v>27</v>
      </c>
    </row>
    <row r="345" spans="2:9" hidden="1" x14ac:dyDescent="0.3">
      <c r="B345" s="354">
        <v>334</v>
      </c>
      <c r="C345" s="393">
        <v>7552463</v>
      </c>
      <c r="D345" s="349">
        <v>47396</v>
      </c>
      <c r="E345" s="344">
        <f t="shared" si="31"/>
        <v>2.4090678052251704</v>
      </c>
      <c r="F345" s="345">
        <f>SUM(E$12:E345)</f>
        <v>428.01966955885581</v>
      </c>
      <c r="G345" s="345">
        <f t="shared" si="32"/>
        <v>14.267322318628526</v>
      </c>
      <c r="H345" s="350">
        <f t="shared" si="33"/>
        <v>96</v>
      </c>
      <c r="I345" s="350">
        <f t="shared" si="33"/>
        <v>27</v>
      </c>
    </row>
    <row r="346" spans="2:9" hidden="1" x14ac:dyDescent="0.3">
      <c r="B346" s="354">
        <v>335</v>
      </c>
      <c r="C346" s="393">
        <v>7599859</v>
      </c>
      <c r="D346" s="349">
        <v>47557</v>
      </c>
      <c r="E346" s="344">
        <f t="shared" si="31"/>
        <v>2.4172511944698587</v>
      </c>
      <c r="F346" s="345">
        <f>SUM(E$12:E346)</f>
        <v>430.43692075332569</v>
      </c>
      <c r="G346" s="345">
        <f t="shared" si="32"/>
        <v>14.34789735844419</v>
      </c>
      <c r="H346" s="350">
        <f t="shared" si="33"/>
        <v>96</v>
      </c>
      <c r="I346" s="350">
        <f t="shared" si="33"/>
        <v>27</v>
      </c>
    </row>
    <row r="347" spans="2:9" hidden="1" x14ac:dyDescent="0.3">
      <c r="B347" s="354">
        <v>336</v>
      </c>
      <c r="C347" s="393">
        <v>7647416</v>
      </c>
      <c r="D347" s="349">
        <v>47717</v>
      </c>
      <c r="E347" s="344">
        <f t="shared" si="31"/>
        <v>2.4253837552099218</v>
      </c>
      <c r="F347" s="345">
        <f>SUM(E$12:E347)</f>
        <v>432.8623045085356</v>
      </c>
      <c r="G347" s="345">
        <f t="shared" si="32"/>
        <v>14.428743483617854</v>
      </c>
      <c r="H347" s="350">
        <f t="shared" si="33"/>
        <v>96</v>
      </c>
      <c r="I347" s="350">
        <f t="shared" si="33"/>
        <v>27</v>
      </c>
    </row>
    <row r="348" spans="2:9" hidden="1" x14ac:dyDescent="0.3">
      <c r="B348" s="354">
        <v>337</v>
      </c>
      <c r="C348" s="393">
        <v>7695133</v>
      </c>
      <c r="D348" s="349">
        <v>47878</v>
      </c>
      <c r="E348" s="344">
        <f t="shared" si="31"/>
        <v>2.4335671444546101</v>
      </c>
      <c r="F348" s="345">
        <f>SUM(E$12:E348)</f>
        <v>435.29587165299023</v>
      </c>
      <c r="G348" s="345">
        <f t="shared" si="32"/>
        <v>14.509862388433008</v>
      </c>
      <c r="H348" s="350">
        <f t="shared" si="33"/>
        <v>96</v>
      </c>
      <c r="I348" s="350">
        <f t="shared" si="33"/>
        <v>27</v>
      </c>
    </row>
    <row r="349" spans="2:9" hidden="1" x14ac:dyDescent="0.3">
      <c r="B349" s="354">
        <v>338</v>
      </c>
      <c r="C349" s="393">
        <v>7743011</v>
      </c>
      <c r="D349" s="349">
        <v>48039</v>
      </c>
      <c r="E349" s="344">
        <f t="shared" si="31"/>
        <v>2.4417505336992984</v>
      </c>
      <c r="F349" s="345">
        <f>SUM(E$12:E349)</f>
        <v>437.73762218668952</v>
      </c>
      <c r="G349" s="345">
        <f t="shared" si="32"/>
        <v>14.591254072889651</v>
      </c>
      <c r="H349" s="350">
        <f t="shared" si="33"/>
        <v>96</v>
      </c>
      <c r="I349" s="350">
        <f t="shared" si="33"/>
        <v>27</v>
      </c>
    </row>
    <row r="350" spans="2:9" hidden="1" x14ac:dyDescent="0.3">
      <c r="B350" s="354">
        <v>339</v>
      </c>
      <c r="C350" s="393">
        <v>7791050</v>
      </c>
      <c r="D350" s="349">
        <v>48200</v>
      </c>
      <c r="E350" s="344">
        <f t="shared" si="31"/>
        <v>2.4499339229439872</v>
      </c>
      <c r="F350" s="345">
        <f>SUM(E$12:E350)</f>
        <v>440.18755610963353</v>
      </c>
      <c r="G350" s="345">
        <f t="shared" si="32"/>
        <v>14.672918536987785</v>
      </c>
      <c r="H350" s="350">
        <f t="shared" ref="H350:I365" si="34">H349</f>
        <v>96</v>
      </c>
      <c r="I350" s="350">
        <f t="shared" si="34"/>
        <v>27</v>
      </c>
    </row>
    <row r="351" spans="2:9" hidden="1" x14ac:dyDescent="0.3">
      <c r="B351" s="354">
        <v>340</v>
      </c>
      <c r="C351" s="393">
        <v>7839250</v>
      </c>
      <c r="D351" s="349">
        <v>48362</v>
      </c>
      <c r="E351" s="344">
        <f t="shared" si="31"/>
        <v>2.4581681406933007</v>
      </c>
      <c r="F351" s="345">
        <f>SUM(E$12:E351)</f>
        <v>442.64572425032685</v>
      </c>
      <c r="G351" s="345">
        <f t="shared" si="32"/>
        <v>14.754857475010896</v>
      </c>
      <c r="H351" s="350">
        <f t="shared" si="34"/>
        <v>96</v>
      </c>
      <c r="I351" s="350">
        <f t="shared" si="34"/>
        <v>27</v>
      </c>
    </row>
    <row r="352" spans="2:9" hidden="1" x14ac:dyDescent="0.3">
      <c r="B352" s="354">
        <v>341</v>
      </c>
      <c r="C352" s="393">
        <v>7887612</v>
      </c>
      <c r="D352" s="349">
        <v>48523</v>
      </c>
      <c r="E352" s="344">
        <f t="shared" si="31"/>
        <v>2.466351529937989</v>
      </c>
      <c r="F352" s="345">
        <f>SUM(E$12:E352)</f>
        <v>445.11207578026483</v>
      </c>
      <c r="G352" s="345">
        <f t="shared" si="32"/>
        <v>14.837069192675495</v>
      </c>
      <c r="H352" s="350">
        <f t="shared" si="34"/>
        <v>96</v>
      </c>
      <c r="I352" s="350">
        <f t="shared" si="34"/>
        <v>27</v>
      </c>
    </row>
    <row r="353" spans="2:9" hidden="1" x14ac:dyDescent="0.3">
      <c r="B353" s="354">
        <v>342</v>
      </c>
      <c r="C353" s="393">
        <v>7936135</v>
      </c>
      <c r="D353" s="349">
        <v>48684</v>
      </c>
      <c r="E353" s="344">
        <f t="shared" si="31"/>
        <v>2.4745349191826778</v>
      </c>
      <c r="F353" s="345">
        <f>SUM(E$12:E353)</f>
        <v>447.58661069944753</v>
      </c>
      <c r="G353" s="345">
        <f t="shared" si="32"/>
        <v>14.919553689981585</v>
      </c>
      <c r="H353" s="350">
        <f t="shared" si="34"/>
        <v>96</v>
      </c>
      <c r="I353" s="350">
        <f t="shared" si="34"/>
        <v>27</v>
      </c>
    </row>
    <row r="354" spans="2:9" hidden="1" x14ac:dyDescent="0.3">
      <c r="B354" s="354">
        <v>343</v>
      </c>
      <c r="C354" s="393">
        <v>7984819</v>
      </c>
      <c r="D354" s="349">
        <v>48846</v>
      </c>
      <c r="E354" s="344">
        <f t="shared" si="31"/>
        <v>2.4827691369319913</v>
      </c>
      <c r="F354" s="345">
        <f>SUM(E$12:E354)</f>
        <v>450.06937983637954</v>
      </c>
      <c r="G354" s="345">
        <f t="shared" si="32"/>
        <v>15.002312661212651</v>
      </c>
      <c r="H354" s="350">
        <f t="shared" si="34"/>
        <v>96</v>
      </c>
      <c r="I354" s="350">
        <f t="shared" si="34"/>
        <v>27</v>
      </c>
    </row>
    <row r="355" spans="2:9" hidden="1" x14ac:dyDescent="0.3">
      <c r="B355" s="354">
        <v>344</v>
      </c>
      <c r="C355" s="393">
        <v>8033665</v>
      </c>
      <c r="D355" s="349">
        <v>49008</v>
      </c>
      <c r="E355" s="344">
        <f t="shared" si="31"/>
        <v>2.4910033546813053</v>
      </c>
      <c r="F355" s="345">
        <f>SUM(E$12:E355)</f>
        <v>452.56038319106085</v>
      </c>
      <c r="G355" s="345">
        <f t="shared" si="32"/>
        <v>15.085346106368695</v>
      </c>
      <c r="H355" s="350">
        <f t="shared" si="34"/>
        <v>96</v>
      </c>
      <c r="I355" s="350">
        <f t="shared" si="34"/>
        <v>27</v>
      </c>
    </row>
    <row r="356" spans="2:9" hidden="1" x14ac:dyDescent="0.3">
      <c r="B356" s="354">
        <v>345</v>
      </c>
      <c r="C356" s="393">
        <v>8082673</v>
      </c>
      <c r="D356" s="349">
        <v>49169</v>
      </c>
      <c r="E356" s="344">
        <f t="shared" si="31"/>
        <v>2.4991867439259936</v>
      </c>
      <c r="F356" s="345">
        <f>SUM(E$12:E356)</f>
        <v>455.05956993498683</v>
      </c>
      <c r="G356" s="345">
        <f t="shared" si="32"/>
        <v>15.168652331166227</v>
      </c>
      <c r="H356" s="350">
        <f t="shared" si="34"/>
        <v>96</v>
      </c>
      <c r="I356" s="350">
        <f t="shared" si="34"/>
        <v>27</v>
      </c>
    </row>
    <row r="357" spans="2:9" hidden="1" x14ac:dyDescent="0.3">
      <c r="B357" s="354">
        <v>346</v>
      </c>
      <c r="C357" s="393">
        <v>8131842</v>
      </c>
      <c r="D357" s="349">
        <v>49331</v>
      </c>
      <c r="E357" s="344">
        <f t="shared" si="31"/>
        <v>2.5074209616753076</v>
      </c>
      <c r="F357" s="345">
        <f>SUM(E$12:E357)</f>
        <v>457.56699089666211</v>
      </c>
      <c r="G357" s="345">
        <f t="shared" si="32"/>
        <v>15.252233029888737</v>
      </c>
      <c r="H357" s="350">
        <f t="shared" si="34"/>
        <v>96</v>
      </c>
      <c r="I357" s="350">
        <f t="shared" si="34"/>
        <v>27</v>
      </c>
    </row>
    <row r="358" spans="2:9" hidden="1" x14ac:dyDescent="0.3">
      <c r="B358" s="354">
        <v>347</v>
      </c>
      <c r="C358" s="393">
        <v>8181173</v>
      </c>
      <c r="D358" s="349">
        <v>49493</v>
      </c>
      <c r="E358" s="344">
        <f t="shared" si="31"/>
        <v>2.5156551794246211</v>
      </c>
      <c r="F358" s="345">
        <f>SUM(E$12:E358)</f>
        <v>460.08264607608675</v>
      </c>
      <c r="G358" s="345">
        <f t="shared" si="32"/>
        <v>15.336088202536224</v>
      </c>
      <c r="H358" s="350">
        <f t="shared" si="34"/>
        <v>96</v>
      </c>
      <c r="I358" s="350">
        <f t="shared" si="34"/>
        <v>27</v>
      </c>
    </row>
    <row r="359" spans="2:9" hidden="1" x14ac:dyDescent="0.3">
      <c r="B359" s="354">
        <v>348</v>
      </c>
      <c r="C359" s="393">
        <v>8230666</v>
      </c>
      <c r="D359" s="349">
        <v>49655</v>
      </c>
      <c r="E359" s="344">
        <f t="shared" si="31"/>
        <v>2.5238893971739351</v>
      </c>
      <c r="F359" s="345">
        <f>SUM(E$12:E359)</f>
        <v>462.60653547326069</v>
      </c>
      <c r="G359" s="345">
        <f t="shared" si="32"/>
        <v>15.42021784910869</v>
      </c>
      <c r="H359" s="350">
        <f t="shared" si="34"/>
        <v>96</v>
      </c>
      <c r="I359" s="350">
        <f t="shared" si="34"/>
        <v>27</v>
      </c>
    </row>
    <row r="360" spans="2:9" hidden="1" x14ac:dyDescent="0.3">
      <c r="B360" s="354">
        <v>349</v>
      </c>
      <c r="C360" s="393">
        <v>8280321</v>
      </c>
      <c r="D360" s="349">
        <v>49818</v>
      </c>
      <c r="E360" s="344">
        <f t="shared" si="31"/>
        <v>2.5321744434278743</v>
      </c>
      <c r="F360" s="345">
        <f>SUM(E$12:E360)</f>
        <v>465.13870991668858</v>
      </c>
      <c r="G360" s="345">
        <f t="shared" si="32"/>
        <v>15.504623663889619</v>
      </c>
      <c r="H360" s="350">
        <f t="shared" si="34"/>
        <v>96</v>
      </c>
      <c r="I360" s="350">
        <f t="shared" si="34"/>
        <v>27</v>
      </c>
    </row>
    <row r="361" spans="2:9" hidden="1" x14ac:dyDescent="0.3">
      <c r="B361" s="354">
        <v>350</v>
      </c>
      <c r="C361" s="393">
        <v>8330139</v>
      </c>
      <c r="D361" s="349">
        <v>49980</v>
      </c>
      <c r="E361" s="344">
        <f t="shared" si="31"/>
        <v>2.5404086611771883</v>
      </c>
      <c r="F361" s="345">
        <f>SUM(E$12:E361)</f>
        <v>467.67911857786578</v>
      </c>
      <c r="G361" s="345">
        <f t="shared" si="32"/>
        <v>15.589303952595525</v>
      </c>
      <c r="H361" s="350">
        <f t="shared" si="34"/>
        <v>96</v>
      </c>
      <c r="I361" s="350">
        <f t="shared" si="34"/>
        <v>27</v>
      </c>
    </row>
    <row r="362" spans="2:9" hidden="1" x14ac:dyDescent="0.3">
      <c r="B362" s="354">
        <v>351</v>
      </c>
      <c r="C362" s="393">
        <v>8380119</v>
      </c>
      <c r="D362" s="349">
        <v>50142</v>
      </c>
      <c r="E362" s="344">
        <f t="shared" si="31"/>
        <v>2.5402502659709203</v>
      </c>
      <c r="F362" s="345">
        <f>SUM(E$12:E362)</f>
        <v>470.21936884383672</v>
      </c>
      <c r="G362" s="345">
        <f t="shared" si="32"/>
        <v>15.673978961461223</v>
      </c>
      <c r="H362" s="350">
        <v>101</v>
      </c>
      <c r="I362" s="350">
        <f t="shared" si="34"/>
        <v>27</v>
      </c>
    </row>
    <row r="363" spans="2:9" hidden="1" x14ac:dyDescent="0.3">
      <c r="B363" s="354">
        <v>352</v>
      </c>
      <c r="C363" s="393">
        <v>8430261</v>
      </c>
      <c r="D363" s="349">
        <v>50305</v>
      </c>
      <c r="E363" s="344">
        <f t="shared" si="31"/>
        <v>2.548508029788743</v>
      </c>
      <c r="F363" s="345">
        <f>SUM(E$12:E363)</f>
        <v>472.76787687362548</v>
      </c>
      <c r="G363" s="345">
        <f t="shared" si="32"/>
        <v>15.758929229120849</v>
      </c>
      <c r="H363" s="350">
        <f t="shared" si="34"/>
        <v>101</v>
      </c>
      <c r="I363" s="350">
        <f t="shared" si="34"/>
        <v>27</v>
      </c>
    </row>
    <row r="364" spans="2:9" hidden="1" x14ac:dyDescent="0.3">
      <c r="B364" s="354">
        <v>353</v>
      </c>
      <c r="C364" s="393">
        <v>8480566</v>
      </c>
      <c r="D364" s="349">
        <v>50468</v>
      </c>
      <c r="E364" s="344">
        <f t="shared" si="31"/>
        <v>2.5567657936065658</v>
      </c>
      <c r="F364" s="345">
        <f>SUM(E$12:E364)</f>
        <v>475.32464266723207</v>
      </c>
      <c r="G364" s="345">
        <f t="shared" si="32"/>
        <v>15.844154755574403</v>
      </c>
      <c r="H364" s="350">
        <f t="shared" si="34"/>
        <v>101</v>
      </c>
      <c r="I364" s="350">
        <f t="shared" si="34"/>
        <v>27</v>
      </c>
    </row>
    <row r="365" spans="2:9" hidden="1" x14ac:dyDescent="0.3">
      <c r="B365" s="354">
        <v>354</v>
      </c>
      <c r="C365" s="393">
        <v>8531034</v>
      </c>
      <c r="D365" s="349">
        <v>50631</v>
      </c>
      <c r="E365" s="344">
        <f t="shared" si="31"/>
        <v>2.5650235574243885</v>
      </c>
      <c r="F365" s="345">
        <f>SUM(E$12:E365)</f>
        <v>477.88966622465648</v>
      </c>
      <c r="G365" s="345">
        <f t="shared" si="32"/>
        <v>15.929655540821882</v>
      </c>
      <c r="H365" s="350">
        <f t="shared" si="34"/>
        <v>101</v>
      </c>
      <c r="I365" s="350">
        <f t="shared" si="34"/>
        <v>27</v>
      </c>
    </row>
    <row r="366" spans="2:9" hidden="1" x14ac:dyDescent="0.3">
      <c r="B366" s="354">
        <v>355</v>
      </c>
      <c r="C366" s="393">
        <v>8581665</v>
      </c>
      <c r="D366" s="349">
        <v>50793</v>
      </c>
      <c r="E366" s="344">
        <f t="shared" si="31"/>
        <v>2.5732306601144943</v>
      </c>
      <c r="F366" s="345">
        <f>SUM(E$12:E366)</f>
        <v>480.462896884771</v>
      </c>
      <c r="G366" s="345">
        <f t="shared" si="32"/>
        <v>16.015429896159034</v>
      </c>
      <c r="H366" s="350">
        <f t="shared" ref="H366:I381" si="35">H365</f>
        <v>101</v>
      </c>
      <c r="I366" s="350">
        <f t="shared" si="35"/>
        <v>27</v>
      </c>
    </row>
    <row r="367" spans="2:9" hidden="1" x14ac:dyDescent="0.3">
      <c r="B367" s="354">
        <v>356</v>
      </c>
      <c r="C367" s="393">
        <v>8632458</v>
      </c>
      <c r="D367" s="349">
        <v>50956</v>
      </c>
      <c r="E367" s="344">
        <f t="shared" si="31"/>
        <v>2.5814884239323166</v>
      </c>
      <c r="F367" s="345">
        <f>SUM(E$12:E367)</f>
        <v>483.04438530870334</v>
      </c>
      <c r="G367" s="345">
        <f t="shared" si="32"/>
        <v>16.101479510290112</v>
      </c>
      <c r="H367" s="350">
        <f t="shared" si="35"/>
        <v>101</v>
      </c>
      <c r="I367" s="350">
        <f t="shared" si="35"/>
        <v>27</v>
      </c>
    </row>
    <row r="368" spans="2:9" hidden="1" x14ac:dyDescent="0.3">
      <c r="B368" s="354">
        <v>357</v>
      </c>
      <c r="C368" s="393">
        <v>8683414</v>
      </c>
      <c r="D368" s="349">
        <v>51120</v>
      </c>
      <c r="E368" s="344">
        <f t="shared" si="31"/>
        <v>2.5897968488778562</v>
      </c>
      <c r="F368" s="345">
        <f>SUM(E$12:E368)</f>
        <v>485.63418215758122</v>
      </c>
      <c r="G368" s="345">
        <f t="shared" si="32"/>
        <v>16.187806071919375</v>
      </c>
      <c r="H368" s="350">
        <f t="shared" si="35"/>
        <v>101</v>
      </c>
      <c r="I368" s="350">
        <f t="shared" si="35"/>
        <v>27</v>
      </c>
    </row>
    <row r="369" spans="2:9" hidden="1" x14ac:dyDescent="0.3">
      <c r="B369" s="354">
        <v>358</v>
      </c>
      <c r="C369" s="393">
        <v>8734534</v>
      </c>
      <c r="D369" s="349">
        <v>51283</v>
      </c>
      <c r="E369" s="344">
        <f t="shared" si="31"/>
        <v>2.5980546126956785</v>
      </c>
      <c r="F369" s="345">
        <f>SUM(E$12:E369)</f>
        <v>488.23223677027693</v>
      </c>
      <c r="G369" s="345">
        <f t="shared" si="32"/>
        <v>16.274407892342563</v>
      </c>
      <c r="H369" s="350">
        <f t="shared" si="35"/>
        <v>101</v>
      </c>
      <c r="I369" s="350">
        <f t="shared" si="35"/>
        <v>27</v>
      </c>
    </row>
    <row r="370" spans="2:9" hidden="1" x14ac:dyDescent="0.3">
      <c r="B370" s="354">
        <v>359</v>
      </c>
      <c r="C370" s="393">
        <v>8785817</v>
      </c>
      <c r="D370" s="349">
        <v>51446</v>
      </c>
      <c r="E370" s="344">
        <f t="shared" si="31"/>
        <v>2.6063123765135012</v>
      </c>
      <c r="F370" s="345">
        <f>SUM(E$12:E370)</f>
        <v>490.83854914679046</v>
      </c>
      <c r="G370" s="345">
        <f t="shared" si="32"/>
        <v>16.36128497155968</v>
      </c>
      <c r="H370" s="350">
        <f t="shared" si="35"/>
        <v>101</v>
      </c>
      <c r="I370" s="350">
        <f t="shared" si="35"/>
        <v>27</v>
      </c>
    </row>
    <row r="371" spans="2:9" hidden="1" x14ac:dyDescent="0.3">
      <c r="B371" s="354">
        <v>360</v>
      </c>
      <c r="C371" s="393">
        <v>8837263</v>
      </c>
      <c r="D371" s="349">
        <v>51610</v>
      </c>
      <c r="E371" s="344">
        <f t="shared" si="31"/>
        <v>2.6146208014590404</v>
      </c>
      <c r="F371" s="345">
        <f>SUM(E$12:E371)</f>
        <v>493.45316994824952</v>
      </c>
      <c r="G371" s="345">
        <f t="shared" si="32"/>
        <v>16.448438998274984</v>
      </c>
      <c r="H371" s="350">
        <f t="shared" si="35"/>
        <v>101</v>
      </c>
      <c r="I371" s="350">
        <f t="shared" si="35"/>
        <v>27</v>
      </c>
    </row>
    <row r="372" spans="2:9" hidden="1" x14ac:dyDescent="0.3">
      <c r="B372" s="354">
        <v>361</v>
      </c>
      <c r="C372" s="393">
        <v>8888873</v>
      </c>
      <c r="D372" s="349">
        <v>51773</v>
      </c>
      <c r="E372" s="344">
        <f t="shared" si="31"/>
        <v>2.6228785652768631</v>
      </c>
      <c r="F372" s="345">
        <f>SUM(E$12:E372)</f>
        <v>496.07604851352636</v>
      </c>
      <c r="G372" s="345">
        <f t="shared" si="32"/>
        <v>16.535868283784211</v>
      </c>
      <c r="H372" s="350">
        <f t="shared" si="35"/>
        <v>101</v>
      </c>
      <c r="I372" s="350">
        <f t="shared" si="35"/>
        <v>27</v>
      </c>
    </row>
    <row r="373" spans="2:9" hidden="1" x14ac:dyDescent="0.3">
      <c r="B373" s="354">
        <v>362</v>
      </c>
      <c r="C373" s="393">
        <v>8940646</v>
      </c>
      <c r="D373" s="349">
        <v>51937</v>
      </c>
      <c r="E373" s="344">
        <f t="shared" si="31"/>
        <v>2.6311869902224023</v>
      </c>
      <c r="F373" s="345">
        <f>SUM(E$12:E373)</f>
        <v>498.70723550374873</v>
      </c>
      <c r="G373" s="345">
        <f t="shared" si="32"/>
        <v>16.623574516791624</v>
      </c>
      <c r="H373" s="350">
        <f t="shared" si="35"/>
        <v>101</v>
      </c>
      <c r="I373" s="350">
        <f t="shared" si="35"/>
        <v>27</v>
      </c>
    </row>
    <row r="374" spans="2:9" hidden="1" x14ac:dyDescent="0.3">
      <c r="B374" s="354">
        <v>363</v>
      </c>
      <c r="C374" s="393">
        <v>8992583</v>
      </c>
      <c r="D374" s="349">
        <v>52101</v>
      </c>
      <c r="E374" s="344">
        <f t="shared" si="31"/>
        <v>2.6394954151679415</v>
      </c>
      <c r="F374" s="345">
        <f>SUM(E$12:E374)</f>
        <v>501.34673091891665</v>
      </c>
      <c r="G374" s="345">
        <f t="shared" si="32"/>
        <v>16.71155769729722</v>
      </c>
      <c r="H374" s="350">
        <f t="shared" si="35"/>
        <v>101</v>
      </c>
      <c r="I374" s="350">
        <f t="shared" si="35"/>
        <v>27</v>
      </c>
    </row>
    <row r="375" spans="2:9" hidden="1" x14ac:dyDescent="0.3">
      <c r="B375" s="354">
        <v>364</v>
      </c>
      <c r="C375" s="393">
        <v>9044684</v>
      </c>
      <c r="D375" s="349">
        <v>52265</v>
      </c>
      <c r="E375" s="344">
        <f t="shared" si="31"/>
        <v>2.6478038401134811</v>
      </c>
      <c r="F375" s="345">
        <f>SUM(E$12:E375)</f>
        <v>503.9945347590301</v>
      </c>
      <c r="G375" s="345">
        <f t="shared" si="32"/>
        <v>16.799817825301002</v>
      </c>
      <c r="H375" s="350">
        <f t="shared" si="35"/>
        <v>101</v>
      </c>
      <c r="I375" s="350">
        <f t="shared" si="35"/>
        <v>27</v>
      </c>
    </row>
    <row r="376" spans="2:9" hidden="1" x14ac:dyDescent="0.3">
      <c r="B376" s="354">
        <v>365</v>
      </c>
      <c r="C376" s="393">
        <v>9096949</v>
      </c>
      <c r="D376" s="349">
        <v>52429</v>
      </c>
      <c r="E376" s="344">
        <f t="shared" si="31"/>
        <v>2.6561122650590203</v>
      </c>
      <c r="F376" s="345">
        <f>SUM(E$12:E376)</f>
        <v>506.6506470240891</v>
      </c>
      <c r="G376" s="345">
        <f t="shared" si="32"/>
        <v>16.88835490080297</v>
      </c>
      <c r="H376" s="350">
        <f t="shared" si="35"/>
        <v>101</v>
      </c>
      <c r="I376" s="350">
        <f t="shared" si="35"/>
        <v>27</v>
      </c>
    </row>
    <row r="377" spans="2:9" hidden="1" x14ac:dyDescent="0.3">
      <c r="B377" s="354">
        <v>366</v>
      </c>
      <c r="C377" s="393">
        <v>9149378</v>
      </c>
      <c r="D377" s="349">
        <v>52593</v>
      </c>
      <c r="E377" s="344">
        <f t="shared" si="31"/>
        <v>2.6644206900045595</v>
      </c>
      <c r="F377" s="345">
        <f>SUM(E$12:E377)</f>
        <v>509.31506771409363</v>
      </c>
      <c r="G377" s="345">
        <f t="shared" si="32"/>
        <v>16.97716892380312</v>
      </c>
      <c r="H377" s="350">
        <f t="shared" si="35"/>
        <v>101</v>
      </c>
      <c r="I377" s="350">
        <f t="shared" si="35"/>
        <v>27</v>
      </c>
    </row>
    <row r="378" spans="2:9" hidden="1" x14ac:dyDescent="0.3">
      <c r="B378" s="354">
        <v>367</v>
      </c>
      <c r="C378" s="393">
        <v>9201971</v>
      </c>
      <c r="D378" s="349">
        <v>52757</v>
      </c>
      <c r="E378" s="344">
        <f t="shared" si="31"/>
        <v>2.6727291149500987</v>
      </c>
      <c r="F378" s="345">
        <f>SUM(E$12:E378)</f>
        <v>511.9877968290437</v>
      </c>
      <c r="G378" s="345">
        <f t="shared" si="32"/>
        <v>17.066259894301457</v>
      </c>
      <c r="H378" s="350">
        <f t="shared" si="35"/>
        <v>101</v>
      </c>
      <c r="I378" s="350">
        <f t="shared" si="35"/>
        <v>27</v>
      </c>
    </row>
    <row r="379" spans="2:9" hidden="1" x14ac:dyDescent="0.3">
      <c r="B379" s="354">
        <v>368</v>
      </c>
      <c r="C379" s="393">
        <v>9254728</v>
      </c>
      <c r="D379" s="349">
        <v>52921</v>
      </c>
      <c r="E379" s="344">
        <f t="shared" si="31"/>
        <v>2.6810375398956379</v>
      </c>
      <c r="F379" s="345">
        <f>SUM(E$12:E379)</f>
        <v>514.66883436893932</v>
      </c>
      <c r="G379" s="345">
        <f t="shared" si="32"/>
        <v>17.155627812297976</v>
      </c>
      <c r="H379" s="350">
        <f t="shared" si="35"/>
        <v>101</v>
      </c>
      <c r="I379" s="350">
        <f t="shared" si="35"/>
        <v>27</v>
      </c>
    </row>
    <row r="380" spans="2:9" hidden="1" x14ac:dyDescent="0.3">
      <c r="B380" s="354">
        <v>369</v>
      </c>
      <c r="C380" s="393">
        <v>9307649</v>
      </c>
      <c r="D380" s="349">
        <v>53086</v>
      </c>
      <c r="E380" s="344">
        <f t="shared" si="31"/>
        <v>2.689396625968894</v>
      </c>
      <c r="F380" s="345">
        <f>SUM(E$12:E380)</f>
        <v>517.35823099490824</v>
      </c>
      <c r="G380" s="345">
        <f t="shared" si="32"/>
        <v>17.24527436649694</v>
      </c>
      <c r="H380" s="350">
        <f t="shared" si="35"/>
        <v>101</v>
      </c>
      <c r="I380" s="350">
        <f t="shared" si="35"/>
        <v>27</v>
      </c>
    </row>
    <row r="381" spans="2:9" hidden="1" x14ac:dyDescent="0.3">
      <c r="B381" s="354">
        <v>370</v>
      </c>
      <c r="C381" s="393">
        <v>9360735</v>
      </c>
      <c r="D381" s="349">
        <v>53250</v>
      </c>
      <c r="E381" s="344">
        <f t="shared" si="31"/>
        <v>2.6977050509144331</v>
      </c>
      <c r="F381" s="345">
        <f>SUM(E$12:E381)</f>
        <v>520.0559360458227</v>
      </c>
      <c r="G381" s="345">
        <f t="shared" si="32"/>
        <v>17.33519786819409</v>
      </c>
      <c r="H381" s="350">
        <f t="shared" si="35"/>
        <v>101</v>
      </c>
      <c r="I381" s="350">
        <f t="shared" si="35"/>
        <v>27</v>
      </c>
    </row>
    <row r="382" spans="2:9" hidden="1" x14ac:dyDescent="0.3">
      <c r="B382" s="354">
        <v>371</v>
      </c>
      <c r="C382" s="393">
        <v>9413985</v>
      </c>
      <c r="D382" s="349">
        <v>53415</v>
      </c>
      <c r="E382" s="344">
        <f t="shared" si="31"/>
        <v>2.7060641369876892</v>
      </c>
      <c r="F382" s="345">
        <f>SUM(E$12:E382)</f>
        <v>522.76200018281043</v>
      </c>
      <c r="G382" s="345">
        <f t="shared" si="32"/>
        <v>17.425400006093682</v>
      </c>
      <c r="H382" s="350">
        <f t="shared" ref="H382:I397" si="36">H381</f>
        <v>101</v>
      </c>
      <c r="I382" s="350">
        <f t="shared" si="36"/>
        <v>27</v>
      </c>
    </row>
    <row r="383" spans="2:9" hidden="1" x14ac:dyDescent="0.3">
      <c r="B383" s="354">
        <v>372</v>
      </c>
      <c r="C383" s="393">
        <v>9467400</v>
      </c>
      <c r="D383" s="349">
        <v>53580</v>
      </c>
      <c r="E383" s="344">
        <f t="shared" si="31"/>
        <v>2.7144232230609453</v>
      </c>
      <c r="F383" s="345">
        <f>SUM(E$12:E383)</f>
        <v>525.4764234058714</v>
      </c>
      <c r="G383" s="345">
        <f t="shared" si="32"/>
        <v>17.515880780195712</v>
      </c>
      <c r="H383" s="350">
        <f t="shared" si="36"/>
        <v>101</v>
      </c>
      <c r="I383" s="350">
        <f t="shared" si="36"/>
        <v>27</v>
      </c>
    </row>
    <row r="384" spans="2:9" hidden="1" x14ac:dyDescent="0.3">
      <c r="B384" s="354">
        <v>373</v>
      </c>
      <c r="C384" s="393">
        <v>9520980</v>
      </c>
      <c r="D384" s="349">
        <v>53745</v>
      </c>
      <c r="E384" s="344">
        <f t="shared" si="31"/>
        <v>2.7227823091342014</v>
      </c>
      <c r="F384" s="345">
        <f>SUM(E$12:E384)</f>
        <v>528.19920571500563</v>
      </c>
      <c r="G384" s="345">
        <f t="shared" si="32"/>
        <v>17.606640190500187</v>
      </c>
      <c r="H384" s="350">
        <f t="shared" si="36"/>
        <v>101</v>
      </c>
      <c r="I384" s="350">
        <f t="shared" si="36"/>
        <v>27</v>
      </c>
    </row>
    <row r="385" spans="2:9" hidden="1" x14ac:dyDescent="0.3">
      <c r="B385" s="354">
        <v>374</v>
      </c>
      <c r="C385" s="393">
        <v>9574725</v>
      </c>
      <c r="D385" s="349">
        <v>53910</v>
      </c>
      <c r="E385" s="344">
        <f t="shared" si="31"/>
        <v>2.7311413952074575</v>
      </c>
      <c r="F385" s="345">
        <f>SUM(E$12:E385)</f>
        <v>530.93034711021312</v>
      </c>
      <c r="G385" s="345">
        <f t="shared" si="32"/>
        <v>17.697678237007104</v>
      </c>
      <c r="H385" s="350">
        <f t="shared" si="36"/>
        <v>101</v>
      </c>
      <c r="I385" s="350">
        <f t="shared" si="36"/>
        <v>27</v>
      </c>
    </row>
    <row r="386" spans="2:9" hidden="1" x14ac:dyDescent="0.3">
      <c r="B386" s="354">
        <v>375</v>
      </c>
      <c r="C386" s="393">
        <v>9628635</v>
      </c>
      <c r="D386" s="349">
        <v>54075</v>
      </c>
      <c r="E386" s="344">
        <f t="shared" si="31"/>
        <v>2.7395004812807131</v>
      </c>
      <c r="F386" s="345">
        <f>SUM(E$12:E386)</f>
        <v>533.66984759149386</v>
      </c>
      <c r="G386" s="345">
        <f t="shared" si="32"/>
        <v>17.788994919716462</v>
      </c>
      <c r="H386" s="350">
        <f t="shared" si="36"/>
        <v>101</v>
      </c>
      <c r="I386" s="350">
        <f t="shared" si="36"/>
        <v>27</v>
      </c>
    </row>
    <row r="387" spans="2:9" hidden="1" x14ac:dyDescent="0.3">
      <c r="B387" s="354">
        <v>376</v>
      </c>
      <c r="C387" s="393">
        <v>9682710</v>
      </c>
      <c r="D387" s="349">
        <v>54240</v>
      </c>
      <c r="E387" s="344">
        <f t="shared" si="31"/>
        <v>2.7478595673539692</v>
      </c>
      <c r="F387" s="345">
        <f>SUM(E$12:E387)</f>
        <v>536.41770715884786</v>
      </c>
      <c r="G387" s="345">
        <f t="shared" si="32"/>
        <v>17.880590238628262</v>
      </c>
      <c r="H387" s="350">
        <f t="shared" si="36"/>
        <v>101</v>
      </c>
      <c r="I387" s="350">
        <f t="shared" si="36"/>
        <v>27</v>
      </c>
    </row>
    <row r="388" spans="2:9" hidden="1" x14ac:dyDescent="0.3">
      <c r="B388" s="354">
        <v>377</v>
      </c>
      <c r="C388" s="393">
        <v>9736950</v>
      </c>
      <c r="D388" s="349">
        <v>54406</v>
      </c>
      <c r="E388" s="344">
        <f t="shared" si="31"/>
        <v>2.7562693145549422</v>
      </c>
      <c r="F388" s="345">
        <f>SUM(E$12:E388)</f>
        <v>539.17397647340283</v>
      </c>
      <c r="G388" s="345">
        <f t="shared" si="32"/>
        <v>17.972465882446762</v>
      </c>
      <c r="H388" s="350">
        <f t="shared" si="36"/>
        <v>101</v>
      </c>
      <c r="I388" s="350">
        <f t="shared" si="36"/>
        <v>27</v>
      </c>
    </row>
    <row r="389" spans="2:9" hidden="1" x14ac:dyDescent="0.3">
      <c r="B389" s="354">
        <v>378</v>
      </c>
      <c r="C389" s="393">
        <v>9791356</v>
      </c>
      <c r="D389" s="349">
        <v>54571</v>
      </c>
      <c r="E389" s="344">
        <f t="shared" si="31"/>
        <v>2.7646284006281978</v>
      </c>
      <c r="F389" s="345">
        <f>SUM(E$12:E389)</f>
        <v>541.93860487403106</v>
      </c>
      <c r="G389" s="345">
        <f t="shared" si="32"/>
        <v>18.064620162467701</v>
      </c>
      <c r="H389" s="350">
        <f t="shared" si="36"/>
        <v>101</v>
      </c>
      <c r="I389" s="350">
        <f t="shared" si="36"/>
        <v>27</v>
      </c>
    </row>
    <row r="390" spans="2:9" hidden="1" x14ac:dyDescent="0.3">
      <c r="B390" s="354">
        <v>379</v>
      </c>
      <c r="C390" s="393">
        <v>9845927</v>
      </c>
      <c r="D390" s="349">
        <v>54737</v>
      </c>
      <c r="E390" s="344">
        <f t="shared" si="31"/>
        <v>2.7730381478291708</v>
      </c>
      <c r="F390" s="345">
        <f>SUM(E$12:E390)</f>
        <v>544.71164302186025</v>
      </c>
      <c r="G390" s="345">
        <f t="shared" si="32"/>
        <v>18.157054767395341</v>
      </c>
      <c r="H390" s="350">
        <f t="shared" si="36"/>
        <v>101</v>
      </c>
      <c r="I390" s="350">
        <f t="shared" si="36"/>
        <v>27</v>
      </c>
    </row>
    <row r="391" spans="2:9" hidden="1" x14ac:dyDescent="0.3">
      <c r="B391" s="354">
        <v>380</v>
      </c>
      <c r="C391" s="393">
        <v>9900664</v>
      </c>
      <c r="D391" s="349">
        <v>54902</v>
      </c>
      <c r="E391" s="344">
        <f t="shared" si="31"/>
        <v>2.7813972339024269</v>
      </c>
      <c r="F391" s="345">
        <f>SUM(E$12:E391)</f>
        <v>547.49304025576271</v>
      </c>
      <c r="G391" s="345">
        <f t="shared" si="32"/>
        <v>18.249768008525425</v>
      </c>
      <c r="H391" s="350">
        <f t="shared" si="36"/>
        <v>101</v>
      </c>
      <c r="I391" s="350">
        <f t="shared" si="36"/>
        <v>27</v>
      </c>
    </row>
    <row r="392" spans="2:9" hidden="1" x14ac:dyDescent="0.3">
      <c r="B392" s="354">
        <v>381</v>
      </c>
      <c r="C392" s="393">
        <v>9955566</v>
      </c>
      <c r="D392" s="349">
        <v>55068</v>
      </c>
      <c r="E392" s="344">
        <f t="shared" si="31"/>
        <v>2.7898069811033994</v>
      </c>
      <c r="F392" s="345">
        <f>SUM(E$12:E392)</f>
        <v>550.28284723686613</v>
      </c>
      <c r="G392" s="345">
        <f t="shared" si="32"/>
        <v>18.342761574562203</v>
      </c>
      <c r="H392" s="350">
        <f t="shared" si="36"/>
        <v>101</v>
      </c>
      <c r="I392" s="350">
        <f t="shared" si="36"/>
        <v>27</v>
      </c>
    </row>
    <row r="393" spans="2:9" hidden="1" x14ac:dyDescent="0.3">
      <c r="B393" s="354">
        <v>382</v>
      </c>
      <c r="C393" s="393">
        <v>10010634</v>
      </c>
      <c r="D393" s="349">
        <v>55234</v>
      </c>
      <c r="E393" s="344">
        <f t="shared" si="31"/>
        <v>2.798216728304372</v>
      </c>
      <c r="F393" s="345">
        <f>SUM(E$12:E393)</f>
        <v>553.08106396517053</v>
      </c>
      <c r="G393" s="345">
        <f t="shared" si="32"/>
        <v>18.436035465505686</v>
      </c>
      <c r="H393" s="350">
        <f t="shared" si="36"/>
        <v>101</v>
      </c>
      <c r="I393" s="350">
        <f t="shared" si="36"/>
        <v>27</v>
      </c>
    </row>
    <row r="394" spans="2:9" hidden="1" x14ac:dyDescent="0.3">
      <c r="B394" s="354">
        <v>383</v>
      </c>
      <c r="C394" s="393">
        <v>10065868</v>
      </c>
      <c r="D394" s="349">
        <v>55400</v>
      </c>
      <c r="E394" s="344">
        <f t="shared" si="31"/>
        <v>2.8066264755053449</v>
      </c>
      <c r="F394" s="345">
        <f>SUM(E$12:E394)</f>
        <v>555.8876904406759</v>
      </c>
      <c r="G394" s="345">
        <f t="shared" si="32"/>
        <v>18.529589681355862</v>
      </c>
      <c r="H394" s="350">
        <f t="shared" si="36"/>
        <v>101</v>
      </c>
      <c r="I394" s="350">
        <f t="shared" si="36"/>
        <v>27</v>
      </c>
    </row>
    <row r="395" spans="2:9" hidden="1" x14ac:dyDescent="0.3">
      <c r="B395" s="354">
        <v>384</v>
      </c>
      <c r="C395" s="393">
        <v>10121268</v>
      </c>
      <c r="D395" s="349">
        <v>55566</v>
      </c>
      <c r="E395" s="344">
        <f t="shared" si="31"/>
        <v>2.8150362227063175</v>
      </c>
      <c r="F395" s="345">
        <f>SUM(E$12:E395)</f>
        <v>558.70272666338224</v>
      </c>
      <c r="G395" s="345">
        <f t="shared" si="32"/>
        <v>18.623424222112742</v>
      </c>
      <c r="H395" s="350">
        <f t="shared" si="36"/>
        <v>101</v>
      </c>
      <c r="I395" s="350">
        <f t="shared" si="36"/>
        <v>27</v>
      </c>
    </row>
    <row r="396" spans="2:9" hidden="1" x14ac:dyDescent="0.3">
      <c r="B396" s="354">
        <v>385</v>
      </c>
      <c r="C396" s="393">
        <v>10176834</v>
      </c>
      <c r="D396" s="349">
        <v>55733</v>
      </c>
      <c r="E396" s="344">
        <f t="shared" ref="E396:E459" si="37">D396/(VLOOKUP(H396,$L$12:$N$51,3,0)+VLOOKUP(I396,$P$12:$R$131,3,0)*$F$8/$E$8)</f>
        <v>2.8234966310350069</v>
      </c>
      <c r="F396" s="345">
        <f>SUM(E$12:E396)</f>
        <v>561.52622329441726</v>
      </c>
      <c r="G396" s="345">
        <f t="shared" si="32"/>
        <v>18.717540776480575</v>
      </c>
      <c r="H396" s="350">
        <f t="shared" si="36"/>
        <v>101</v>
      </c>
      <c r="I396" s="350">
        <f t="shared" si="36"/>
        <v>27</v>
      </c>
    </row>
    <row r="397" spans="2:9" hidden="1" x14ac:dyDescent="0.3">
      <c r="B397" s="354">
        <v>386</v>
      </c>
      <c r="C397" s="393">
        <v>10232567</v>
      </c>
      <c r="D397" s="349">
        <v>55899</v>
      </c>
      <c r="E397" s="344">
        <f t="shared" si="37"/>
        <v>2.8319063782359795</v>
      </c>
      <c r="F397" s="345">
        <f>SUM(E$12:E397)</f>
        <v>564.35812967265326</v>
      </c>
      <c r="G397" s="345">
        <f t="shared" ref="G397:G460" si="38">F397/$B$8</f>
        <v>18.811937655755109</v>
      </c>
      <c r="H397" s="350">
        <f t="shared" si="36"/>
        <v>101</v>
      </c>
      <c r="I397" s="350">
        <f t="shared" si="36"/>
        <v>27</v>
      </c>
    </row>
    <row r="398" spans="2:9" hidden="1" x14ac:dyDescent="0.3">
      <c r="B398" s="354">
        <v>387</v>
      </c>
      <c r="C398" s="393">
        <v>10288466</v>
      </c>
      <c r="D398" s="349">
        <v>56065</v>
      </c>
      <c r="E398" s="344">
        <f t="shared" si="37"/>
        <v>2.8403161254369524</v>
      </c>
      <c r="F398" s="345">
        <f>SUM(E$12:E398)</f>
        <v>567.19844579809023</v>
      </c>
      <c r="G398" s="345">
        <f t="shared" si="38"/>
        <v>18.90661485993634</v>
      </c>
      <c r="H398" s="350">
        <f t="shared" ref="H398:I413" si="39">H397</f>
        <v>101</v>
      </c>
      <c r="I398" s="350">
        <f t="shared" si="39"/>
        <v>27</v>
      </c>
    </row>
    <row r="399" spans="2:9" hidden="1" x14ac:dyDescent="0.3">
      <c r="B399" s="354">
        <v>388</v>
      </c>
      <c r="C399" s="393">
        <v>10344531</v>
      </c>
      <c r="D399" s="349">
        <v>56232</v>
      </c>
      <c r="E399" s="344">
        <f t="shared" si="37"/>
        <v>2.8487765337656414</v>
      </c>
      <c r="F399" s="345">
        <f>SUM(E$12:E399)</f>
        <v>570.04722233185589</v>
      </c>
      <c r="G399" s="345">
        <f t="shared" si="38"/>
        <v>19.001574077728531</v>
      </c>
      <c r="H399" s="350">
        <f t="shared" si="39"/>
        <v>101</v>
      </c>
      <c r="I399" s="350">
        <f t="shared" si="39"/>
        <v>27</v>
      </c>
    </row>
    <row r="400" spans="2:9" hidden="1" x14ac:dyDescent="0.3">
      <c r="B400" s="354">
        <v>389</v>
      </c>
      <c r="C400" s="393">
        <v>10400763</v>
      </c>
      <c r="D400" s="349">
        <v>56399</v>
      </c>
      <c r="E400" s="344">
        <f t="shared" si="37"/>
        <v>2.8572369420943309</v>
      </c>
      <c r="F400" s="345">
        <f>SUM(E$12:E400)</f>
        <v>572.90445927395024</v>
      </c>
      <c r="G400" s="345">
        <f t="shared" si="38"/>
        <v>19.096815309131674</v>
      </c>
      <c r="H400" s="350">
        <f t="shared" si="39"/>
        <v>101</v>
      </c>
      <c r="I400" s="350">
        <f t="shared" si="39"/>
        <v>27</v>
      </c>
    </row>
    <row r="401" spans="2:9" hidden="1" x14ac:dyDescent="0.3">
      <c r="B401" s="354">
        <v>390</v>
      </c>
      <c r="C401" s="393">
        <v>10457162</v>
      </c>
      <c r="D401" s="349">
        <v>56566</v>
      </c>
      <c r="E401" s="344">
        <f t="shared" si="37"/>
        <v>2.8656973504230203</v>
      </c>
      <c r="F401" s="345">
        <f>SUM(E$12:E401)</f>
        <v>575.77015662437327</v>
      </c>
      <c r="G401" s="345">
        <f t="shared" si="38"/>
        <v>19.192338554145774</v>
      </c>
      <c r="H401" s="350">
        <f t="shared" si="39"/>
        <v>101</v>
      </c>
      <c r="I401" s="350">
        <f t="shared" si="39"/>
        <v>27</v>
      </c>
    </row>
    <row r="402" spans="2:9" hidden="1" x14ac:dyDescent="0.3">
      <c r="B402" s="354">
        <v>391</v>
      </c>
      <c r="C402" s="393">
        <v>10513728</v>
      </c>
      <c r="D402" s="349">
        <v>56733</v>
      </c>
      <c r="E402" s="344">
        <f t="shared" si="37"/>
        <v>2.8741577587517098</v>
      </c>
      <c r="F402" s="345">
        <f>SUM(E$12:E402)</f>
        <v>578.64431438312499</v>
      </c>
      <c r="G402" s="345">
        <f t="shared" si="38"/>
        <v>19.288143812770834</v>
      </c>
      <c r="H402" s="350">
        <f t="shared" si="39"/>
        <v>101</v>
      </c>
      <c r="I402" s="350">
        <f t="shared" si="39"/>
        <v>27</v>
      </c>
    </row>
    <row r="403" spans="2:9" hidden="1" x14ac:dyDescent="0.3">
      <c r="B403" s="354">
        <v>392</v>
      </c>
      <c r="C403" s="393">
        <v>10570461</v>
      </c>
      <c r="D403" s="349">
        <v>56900</v>
      </c>
      <c r="E403" s="344">
        <f t="shared" si="37"/>
        <v>2.8826181670803992</v>
      </c>
      <c r="F403" s="345">
        <f>SUM(E$12:E403)</f>
        <v>581.5269325502054</v>
      </c>
      <c r="G403" s="345">
        <f t="shared" si="38"/>
        <v>19.384231085006846</v>
      </c>
      <c r="H403" s="350">
        <f t="shared" si="39"/>
        <v>101</v>
      </c>
      <c r="I403" s="350">
        <f t="shared" si="39"/>
        <v>27</v>
      </c>
    </row>
    <row r="404" spans="2:9" hidden="1" x14ac:dyDescent="0.3">
      <c r="B404" s="354">
        <v>393</v>
      </c>
      <c r="C404" s="393">
        <v>10627361</v>
      </c>
      <c r="D404" s="349">
        <v>57067</v>
      </c>
      <c r="E404" s="344">
        <f t="shared" si="37"/>
        <v>2.8910785754090886</v>
      </c>
      <c r="F404" s="345">
        <f>SUM(E$12:E404)</f>
        <v>584.4180111256145</v>
      </c>
      <c r="G404" s="345">
        <f t="shared" si="38"/>
        <v>19.480600370853818</v>
      </c>
      <c r="H404" s="350">
        <f t="shared" si="39"/>
        <v>101</v>
      </c>
      <c r="I404" s="350">
        <f t="shared" si="39"/>
        <v>27</v>
      </c>
    </row>
    <row r="405" spans="2:9" hidden="1" x14ac:dyDescent="0.3">
      <c r="B405" s="354">
        <v>394</v>
      </c>
      <c r="C405" s="393">
        <v>10684428</v>
      </c>
      <c r="D405" s="349">
        <v>57234</v>
      </c>
      <c r="E405" s="344">
        <f t="shared" si="37"/>
        <v>2.8995389837377781</v>
      </c>
      <c r="F405" s="345">
        <f>SUM(E$12:E405)</f>
        <v>587.31755010935228</v>
      </c>
      <c r="G405" s="345">
        <f t="shared" si="38"/>
        <v>19.577251670311743</v>
      </c>
      <c r="H405" s="350">
        <f t="shared" si="39"/>
        <v>101</v>
      </c>
      <c r="I405" s="350">
        <f t="shared" si="39"/>
        <v>27</v>
      </c>
    </row>
    <row r="406" spans="2:9" hidden="1" x14ac:dyDescent="0.3">
      <c r="B406" s="354">
        <v>395</v>
      </c>
      <c r="C406" s="393">
        <v>10741662</v>
      </c>
      <c r="D406" s="349">
        <v>57401</v>
      </c>
      <c r="E406" s="344">
        <f t="shared" si="37"/>
        <v>2.9079993920664675</v>
      </c>
      <c r="F406" s="345">
        <f>SUM(E$12:E406)</f>
        <v>590.22554950141875</v>
      </c>
      <c r="G406" s="345">
        <f t="shared" si="38"/>
        <v>19.674184983380623</v>
      </c>
      <c r="H406" s="350">
        <f t="shared" si="39"/>
        <v>101</v>
      </c>
      <c r="I406" s="350">
        <f t="shared" si="39"/>
        <v>27</v>
      </c>
    </row>
    <row r="407" spans="2:9" hidden="1" x14ac:dyDescent="0.3">
      <c r="B407" s="354">
        <v>396</v>
      </c>
      <c r="C407" s="393">
        <v>10799063</v>
      </c>
      <c r="D407" s="349">
        <v>57569</v>
      </c>
      <c r="E407" s="344">
        <f t="shared" si="37"/>
        <v>2.9165104615228734</v>
      </c>
      <c r="F407" s="345">
        <f>SUM(E$12:E407)</f>
        <v>593.14205996294163</v>
      </c>
      <c r="G407" s="345">
        <f t="shared" si="38"/>
        <v>19.77140199876472</v>
      </c>
      <c r="H407" s="350">
        <f t="shared" si="39"/>
        <v>101</v>
      </c>
      <c r="I407" s="350">
        <f t="shared" si="39"/>
        <v>27</v>
      </c>
    </row>
    <row r="408" spans="2:9" hidden="1" x14ac:dyDescent="0.3">
      <c r="B408" s="354">
        <v>397</v>
      </c>
      <c r="C408" s="393">
        <v>10856632</v>
      </c>
      <c r="D408" s="349">
        <v>57737</v>
      </c>
      <c r="E408" s="344">
        <f t="shared" si="37"/>
        <v>2.9250215309792797</v>
      </c>
      <c r="F408" s="345">
        <f>SUM(E$12:E408)</f>
        <v>596.06708149392091</v>
      </c>
      <c r="G408" s="345">
        <f t="shared" si="38"/>
        <v>19.868902716464031</v>
      </c>
      <c r="H408" s="350">
        <f t="shared" si="39"/>
        <v>101</v>
      </c>
      <c r="I408" s="350">
        <f t="shared" si="39"/>
        <v>27</v>
      </c>
    </row>
    <row r="409" spans="2:9" hidden="1" x14ac:dyDescent="0.3">
      <c r="B409" s="354">
        <v>398</v>
      </c>
      <c r="C409" s="393">
        <v>10914369</v>
      </c>
      <c r="D409" s="349">
        <v>57904</v>
      </c>
      <c r="E409" s="344">
        <f t="shared" si="37"/>
        <v>2.9334819393079692</v>
      </c>
      <c r="F409" s="345">
        <f>SUM(E$12:E409)</f>
        <v>599.00056343322888</v>
      </c>
      <c r="G409" s="345">
        <f t="shared" si="38"/>
        <v>19.966685447774296</v>
      </c>
      <c r="H409" s="350">
        <f t="shared" si="39"/>
        <v>101</v>
      </c>
      <c r="I409" s="350">
        <f t="shared" si="39"/>
        <v>27</v>
      </c>
    </row>
    <row r="410" spans="2:9" x14ac:dyDescent="0.3">
      <c r="B410" s="354">
        <v>399</v>
      </c>
      <c r="C410" s="393">
        <v>10972273</v>
      </c>
      <c r="D410" s="349">
        <v>58072</v>
      </c>
      <c r="E410" s="344">
        <f t="shared" si="37"/>
        <v>2.9419930087643751</v>
      </c>
      <c r="F410" s="345">
        <f>SUM(E$12:E410)</f>
        <v>601.94255644199325</v>
      </c>
      <c r="G410" s="345">
        <f t="shared" si="38"/>
        <v>20.064751881399776</v>
      </c>
      <c r="H410" s="350">
        <f t="shared" si="39"/>
        <v>101</v>
      </c>
      <c r="I410" s="350">
        <f t="shared" si="39"/>
        <v>27</v>
      </c>
    </row>
    <row r="411" spans="2:9" hidden="1" x14ac:dyDescent="0.3">
      <c r="B411" s="355">
        <v>400</v>
      </c>
      <c r="C411" s="393">
        <v>11030345</v>
      </c>
      <c r="D411" s="353">
        <v>58240</v>
      </c>
      <c r="E411" s="344">
        <f t="shared" si="37"/>
        <v>2.8043143297380584</v>
      </c>
      <c r="F411" s="335">
        <f>SUM(E$12:E411)</f>
        <v>604.74687077173132</v>
      </c>
      <c r="G411" s="345">
        <f t="shared" si="38"/>
        <v>20.158229025724378</v>
      </c>
      <c r="H411" s="334">
        <f t="shared" si="39"/>
        <v>101</v>
      </c>
      <c r="I411" s="346">
        <v>28</v>
      </c>
    </row>
    <row r="412" spans="2:9" hidden="1" x14ac:dyDescent="0.3">
      <c r="B412" s="354">
        <v>401</v>
      </c>
      <c r="C412" s="393">
        <v>11088585</v>
      </c>
      <c r="D412" s="349">
        <v>58408</v>
      </c>
      <c r="E412" s="344">
        <f t="shared" si="37"/>
        <v>2.8124036979969183</v>
      </c>
      <c r="F412" s="345">
        <f>SUM(E$12:E412)</f>
        <v>607.55927446972828</v>
      </c>
      <c r="G412" s="345">
        <f t="shared" si="38"/>
        <v>20.251975815657609</v>
      </c>
      <c r="H412" s="350">
        <f t="shared" si="39"/>
        <v>101</v>
      </c>
      <c r="I412" s="350">
        <f t="shared" si="39"/>
        <v>28</v>
      </c>
    </row>
    <row r="413" spans="2:9" hidden="1" x14ac:dyDescent="0.3">
      <c r="B413" s="354">
        <v>402</v>
      </c>
      <c r="C413" s="393">
        <v>11146993</v>
      </c>
      <c r="D413" s="349">
        <v>58576</v>
      </c>
      <c r="E413" s="344">
        <f t="shared" si="37"/>
        <v>2.8204930662557781</v>
      </c>
      <c r="F413" s="345">
        <f>SUM(E$12:E413)</f>
        <v>610.379767535984</v>
      </c>
      <c r="G413" s="345">
        <f t="shared" si="38"/>
        <v>20.345992251199466</v>
      </c>
      <c r="H413" s="350">
        <f t="shared" si="39"/>
        <v>101</v>
      </c>
      <c r="I413" s="350">
        <f t="shared" si="39"/>
        <v>28</v>
      </c>
    </row>
    <row r="414" spans="2:9" hidden="1" x14ac:dyDescent="0.3">
      <c r="B414" s="354">
        <v>403</v>
      </c>
      <c r="C414" s="393">
        <v>11205569</v>
      </c>
      <c r="D414" s="349">
        <v>58745</v>
      </c>
      <c r="E414" s="344">
        <f t="shared" si="37"/>
        <v>2.8286305855161786</v>
      </c>
      <c r="F414" s="345">
        <f>SUM(E$12:E414)</f>
        <v>613.20839812150018</v>
      </c>
      <c r="G414" s="345">
        <f t="shared" si="38"/>
        <v>20.440279937383341</v>
      </c>
      <c r="H414" s="350">
        <f t="shared" ref="H414:I429" si="40">H413</f>
        <v>101</v>
      </c>
      <c r="I414" s="350">
        <f t="shared" si="40"/>
        <v>28</v>
      </c>
    </row>
    <row r="415" spans="2:9" hidden="1" x14ac:dyDescent="0.3">
      <c r="B415" s="354">
        <v>404</v>
      </c>
      <c r="C415" s="393">
        <v>11264314</v>
      </c>
      <c r="D415" s="349">
        <v>58913</v>
      </c>
      <c r="E415" s="344">
        <f t="shared" si="37"/>
        <v>2.8367199537750385</v>
      </c>
      <c r="F415" s="345">
        <f>SUM(E$12:E415)</f>
        <v>616.04511807527524</v>
      </c>
      <c r="G415" s="345">
        <f t="shared" si="38"/>
        <v>20.534837269175842</v>
      </c>
      <c r="H415" s="350">
        <f t="shared" si="40"/>
        <v>101</v>
      </c>
      <c r="I415" s="350">
        <f t="shared" si="40"/>
        <v>28</v>
      </c>
    </row>
    <row r="416" spans="2:9" hidden="1" x14ac:dyDescent="0.3">
      <c r="B416" s="354">
        <v>405</v>
      </c>
      <c r="C416" s="393">
        <v>11323227</v>
      </c>
      <c r="D416" s="349">
        <v>59081</v>
      </c>
      <c r="E416" s="344">
        <f t="shared" si="37"/>
        <v>2.8448093220338984</v>
      </c>
      <c r="F416" s="345">
        <f>SUM(E$12:E416)</f>
        <v>618.88992739730918</v>
      </c>
      <c r="G416" s="345">
        <f t="shared" si="38"/>
        <v>20.629664246576972</v>
      </c>
      <c r="H416" s="350">
        <f t="shared" si="40"/>
        <v>101</v>
      </c>
      <c r="I416" s="350">
        <f t="shared" si="40"/>
        <v>28</v>
      </c>
    </row>
    <row r="417" spans="2:9" hidden="1" x14ac:dyDescent="0.3">
      <c r="B417" s="354">
        <v>406</v>
      </c>
      <c r="C417" s="393">
        <v>11382308</v>
      </c>
      <c r="D417" s="349">
        <v>59250</v>
      </c>
      <c r="E417" s="344">
        <f t="shared" si="37"/>
        <v>2.8529468412942989</v>
      </c>
      <c r="F417" s="345">
        <f>SUM(E$12:E417)</f>
        <v>621.74287423860346</v>
      </c>
      <c r="G417" s="345">
        <f t="shared" si="38"/>
        <v>20.724762474620114</v>
      </c>
      <c r="H417" s="350">
        <f t="shared" si="40"/>
        <v>101</v>
      </c>
      <c r="I417" s="350">
        <f t="shared" si="40"/>
        <v>28</v>
      </c>
    </row>
    <row r="418" spans="2:9" hidden="1" x14ac:dyDescent="0.3">
      <c r="B418" s="354">
        <v>407</v>
      </c>
      <c r="C418" s="393">
        <v>11441558</v>
      </c>
      <c r="D418" s="349">
        <v>59419</v>
      </c>
      <c r="E418" s="344">
        <f t="shared" si="37"/>
        <v>2.8610843605546994</v>
      </c>
      <c r="F418" s="345">
        <f>SUM(E$12:E418)</f>
        <v>624.6039585991582</v>
      </c>
      <c r="G418" s="345">
        <f t="shared" si="38"/>
        <v>20.820131953305275</v>
      </c>
      <c r="H418" s="350">
        <f t="shared" si="40"/>
        <v>101</v>
      </c>
      <c r="I418" s="350">
        <f t="shared" si="40"/>
        <v>28</v>
      </c>
    </row>
    <row r="419" spans="2:9" hidden="1" x14ac:dyDescent="0.3">
      <c r="B419" s="354">
        <v>408</v>
      </c>
      <c r="C419" s="393">
        <v>11500977</v>
      </c>
      <c r="D419" s="349">
        <v>59588</v>
      </c>
      <c r="E419" s="344">
        <f t="shared" si="37"/>
        <v>2.8692218798151004</v>
      </c>
      <c r="F419" s="345">
        <f>SUM(E$12:E419)</f>
        <v>627.47318047897329</v>
      </c>
      <c r="G419" s="345">
        <f t="shared" si="38"/>
        <v>20.915772682632443</v>
      </c>
      <c r="H419" s="350">
        <f t="shared" si="40"/>
        <v>101</v>
      </c>
      <c r="I419" s="350">
        <f t="shared" si="40"/>
        <v>28</v>
      </c>
    </row>
    <row r="420" spans="2:9" hidden="1" x14ac:dyDescent="0.3">
      <c r="B420" s="354">
        <v>409</v>
      </c>
      <c r="C420" s="393">
        <v>11560565</v>
      </c>
      <c r="D420" s="349">
        <v>59757</v>
      </c>
      <c r="E420" s="344">
        <f t="shared" si="37"/>
        <v>2.8773593990755009</v>
      </c>
      <c r="F420" s="345">
        <f>SUM(E$12:E420)</f>
        <v>630.35053987804883</v>
      </c>
      <c r="G420" s="345">
        <f t="shared" si="38"/>
        <v>21.011684662601628</v>
      </c>
      <c r="H420" s="350">
        <f t="shared" si="40"/>
        <v>101</v>
      </c>
      <c r="I420" s="350">
        <f t="shared" si="40"/>
        <v>28</v>
      </c>
    </row>
    <row r="421" spans="2:9" hidden="1" x14ac:dyDescent="0.3">
      <c r="B421" s="354">
        <v>410</v>
      </c>
      <c r="C421" s="393">
        <v>11620322</v>
      </c>
      <c r="D421" s="349">
        <v>59926</v>
      </c>
      <c r="E421" s="344">
        <f t="shared" si="37"/>
        <v>2.8854969183359014</v>
      </c>
      <c r="F421" s="345">
        <f>SUM(E$12:E421)</f>
        <v>633.23603679638472</v>
      </c>
      <c r="G421" s="345">
        <f t="shared" si="38"/>
        <v>21.107867893212823</v>
      </c>
      <c r="H421" s="350">
        <f t="shared" si="40"/>
        <v>101</v>
      </c>
      <c r="I421" s="350">
        <f t="shared" si="40"/>
        <v>28</v>
      </c>
    </row>
    <row r="422" spans="2:9" hidden="1" x14ac:dyDescent="0.3">
      <c r="B422" s="354">
        <v>411</v>
      </c>
      <c r="C422" s="393">
        <v>11680248</v>
      </c>
      <c r="D422" s="349">
        <v>60095</v>
      </c>
      <c r="E422" s="344">
        <f t="shared" si="37"/>
        <v>2.8936344375963019</v>
      </c>
      <c r="F422" s="345">
        <f>SUM(E$12:E422)</f>
        <v>636.12967123398107</v>
      </c>
      <c r="G422" s="345">
        <f t="shared" si="38"/>
        <v>21.204322374466035</v>
      </c>
      <c r="H422" s="350">
        <f t="shared" si="40"/>
        <v>101</v>
      </c>
      <c r="I422" s="350">
        <f t="shared" si="40"/>
        <v>28</v>
      </c>
    </row>
    <row r="423" spans="2:9" hidden="1" x14ac:dyDescent="0.3">
      <c r="B423" s="354">
        <v>412</v>
      </c>
      <c r="C423" s="393">
        <v>11740343</v>
      </c>
      <c r="D423" s="349">
        <v>60264</v>
      </c>
      <c r="E423" s="344">
        <f t="shared" si="37"/>
        <v>2.9017719568567024</v>
      </c>
      <c r="F423" s="345">
        <f>SUM(E$12:E423)</f>
        <v>639.03144319083776</v>
      </c>
      <c r="G423" s="345">
        <f t="shared" si="38"/>
        <v>21.301048106361257</v>
      </c>
      <c r="H423" s="350">
        <f t="shared" si="40"/>
        <v>101</v>
      </c>
      <c r="I423" s="350">
        <f t="shared" si="40"/>
        <v>28</v>
      </c>
    </row>
    <row r="424" spans="2:9" hidden="1" x14ac:dyDescent="0.3">
      <c r="B424" s="354">
        <v>413</v>
      </c>
      <c r="C424" s="393">
        <v>11800607</v>
      </c>
      <c r="D424" s="349">
        <v>60433</v>
      </c>
      <c r="E424" s="344">
        <f t="shared" si="37"/>
        <v>2.9099094761171034</v>
      </c>
      <c r="F424" s="345">
        <f>SUM(E$12:E424)</f>
        <v>641.94135266695491</v>
      </c>
      <c r="G424" s="345">
        <f t="shared" si="38"/>
        <v>21.398045088898495</v>
      </c>
      <c r="H424" s="350">
        <f t="shared" si="40"/>
        <v>101</v>
      </c>
      <c r="I424" s="350">
        <f t="shared" si="40"/>
        <v>28</v>
      </c>
    </row>
    <row r="425" spans="2:9" hidden="1" x14ac:dyDescent="0.3">
      <c r="B425" s="354">
        <v>414</v>
      </c>
      <c r="C425" s="393">
        <v>11861040</v>
      </c>
      <c r="D425" s="349">
        <v>60603</v>
      </c>
      <c r="E425" s="344">
        <f t="shared" si="37"/>
        <v>2.9180951463790445</v>
      </c>
      <c r="F425" s="345">
        <f>SUM(E$12:E425)</f>
        <v>644.85944781333399</v>
      </c>
      <c r="G425" s="345">
        <f t="shared" si="38"/>
        <v>21.495314927111131</v>
      </c>
      <c r="H425" s="350">
        <f t="shared" si="40"/>
        <v>101</v>
      </c>
      <c r="I425" s="350">
        <f t="shared" si="40"/>
        <v>28</v>
      </c>
    </row>
    <row r="426" spans="2:9" hidden="1" x14ac:dyDescent="0.3">
      <c r="B426" s="354">
        <v>415</v>
      </c>
      <c r="C426" s="393">
        <v>11921643</v>
      </c>
      <c r="D426" s="349">
        <v>60773</v>
      </c>
      <c r="E426" s="344">
        <f t="shared" si="37"/>
        <v>2.9262808166409862</v>
      </c>
      <c r="F426" s="345">
        <f>SUM(E$12:E426)</f>
        <v>647.78572862997498</v>
      </c>
      <c r="G426" s="345">
        <f t="shared" si="38"/>
        <v>21.592857620999165</v>
      </c>
      <c r="H426" s="350">
        <f t="shared" si="40"/>
        <v>101</v>
      </c>
      <c r="I426" s="350">
        <f t="shared" si="40"/>
        <v>28</v>
      </c>
    </row>
    <row r="427" spans="2:9" hidden="1" x14ac:dyDescent="0.3">
      <c r="B427" s="354">
        <v>416</v>
      </c>
      <c r="C427" s="393">
        <v>11982416</v>
      </c>
      <c r="D427" s="349">
        <v>60942</v>
      </c>
      <c r="E427" s="344">
        <f t="shared" si="37"/>
        <v>2.9344183359013867</v>
      </c>
      <c r="F427" s="345">
        <f>SUM(E$12:E427)</f>
        <v>650.72014696587632</v>
      </c>
      <c r="G427" s="345">
        <f t="shared" si="38"/>
        <v>21.690671565529211</v>
      </c>
      <c r="H427" s="350">
        <f t="shared" si="40"/>
        <v>101</v>
      </c>
      <c r="I427" s="350">
        <f t="shared" si="40"/>
        <v>28</v>
      </c>
    </row>
    <row r="428" spans="2:9" hidden="1" x14ac:dyDescent="0.3">
      <c r="B428" s="354">
        <v>417</v>
      </c>
      <c r="C428" s="393">
        <v>12043358</v>
      </c>
      <c r="D428" s="349">
        <v>61112</v>
      </c>
      <c r="E428" s="344">
        <f t="shared" si="37"/>
        <v>2.9426040061633283</v>
      </c>
      <c r="F428" s="345">
        <f>SUM(E$12:E428)</f>
        <v>653.6627509720397</v>
      </c>
      <c r="G428" s="345">
        <f t="shared" si="38"/>
        <v>21.788758365734658</v>
      </c>
      <c r="H428" s="350">
        <f t="shared" si="40"/>
        <v>101</v>
      </c>
      <c r="I428" s="350">
        <f t="shared" si="40"/>
        <v>28</v>
      </c>
    </row>
    <row r="429" spans="2:9" hidden="1" x14ac:dyDescent="0.3">
      <c r="B429" s="354">
        <v>418</v>
      </c>
      <c r="C429" s="393">
        <v>12104470</v>
      </c>
      <c r="D429" s="349">
        <v>61282</v>
      </c>
      <c r="E429" s="344">
        <f t="shared" si="37"/>
        <v>2.9507896764252695</v>
      </c>
      <c r="F429" s="345">
        <f>SUM(E$12:E429)</f>
        <v>656.613540648465</v>
      </c>
      <c r="G429" s="345">
        <f t="shared" si="38"/>
        <v>21.8871180216155</v>
      </c>
      <c r="H429" s="350">
        <f t="shared" si="40"/>
        <v>101</v>
      </c>
      <c r="I429" s="350">
        <f t="shared" si="40"/>
        <v>28</v>
      </c>
    </row>
    <row r="430" spans="2:9" hidden="1" x14ac:dyDescent="0.3">
      <c r="B430" s="354">
        <v>419</v>
      </c>
      <c r="C430" s="393">
        <v>12165752</v>
      </c>
      <c r="D430" s="349">
        <v>61452</v>
      </c>
      <c r="E430" s="344">
        <f t="shared" si="37"/>
        <v>2.9589753466872111</v>
      </c>
      <c r="F430" s="345">
        <f>SUM(E$12:E430)</f>
        <v>659.57251599515223</v>
      </c>
      <c r="G430" s="345">
        <f t="shared" si="38"/>
        <v>21.985750533171743</v>
      </c>
      <c r="H430" s="350">
        <f t="shared" ref="H430:I445" si="41">H429</f>
        <v>101</v>
      </c>
      <c r="I430" s="350">
        <f t="shared" si="41"/>
        <v>28</v>
      </c>
    </row>
    <row r="431" spans="2:9" hidden="1" x14ac:dyDescent="0.3">
      <c r="B431" s="354">
        <v>420</v>
      </c>
      <c r="C431" s="393">
        <v>12227204</v>
      </c>
      <c r="D431" s="349">
        <v>61622</v>
      </c>
      <c r="E431" s="344">
        <f t="shared" si="37"/>
        <v>2.9671610169491527</v>
      </c>
      <c r="F431" s="345">
        <f>SUM(E$12:E431)</f>
        <v>662.53967701210138</v>
      </c>
      <c r="G431" s="345">
        <f t="shared" si="38"/>
        <v>22.08465590040338</v>
      </c>
      <c r="H431" s="350">
        <f t="shared" si="41"/>
        <v>101</v>
      </c>
      <c r="I431" s="350">
        <f t="shared" si="41"/>
        <v>28</v>
      </c>
    </row>
    <row r="432" spans="2:9" hidden="1" x14ac:dyDescent="0.3">
      <c r="B432" s="354">
        <v>421</v>
      </c>
      <c r="C432" s="393">
        <v>12288826</v>
      </c>
      <c r="D432" s="349">
        <v>61793</v>
      </c>
      <c r="E432" s="344">
        <f t="shared" si="37"/>
        <v>2.975394838212635</v>
      </c>
      <c r="F432" s="345">
        <f>SUM(E$12:E432)</f>
        <v>665.51507185031403</v>
      </c>
      <c r="G432" s="345">
        <f t="shared" si="38"/>
        <v>22.183835728343801</v>
      </c>
      <c r="H432" s="350">
        <f t="shared" si="41"/>
        <v>101</v>
      </c>
      <c r="I432" s="350">
        <f t="shared" si="41"/>
        <v>28</v>
      </c>
    </row>
    <row r="433" spans="2:9" hidden="1" x14ac:dyDescent="0.3">
      <c r="B433" s="354">
        <v>422</v>
      </c>
      <c r="C433" s="393">
        <v>12350619</v>
      </c>
      <c r="D433" s="349">
        <v>61963</v>
      </c>
      <c r="E433" s="344">
        <f t="shared" si="37"/>
        <v>2.9835805084745761</v>
      </c>
      <c r="F433" s="345">
        <f>SUM(E$12:E433)</f>
        <v>668.4986523587886</v>
      </c>
      <c r="G433" s="345">
        <f t="shared" si="38"/>
        <v>22.283288411959621</v>
      </c>
      <c r="H433" s="350">
        <f t="shared" si="41"/>
        <v>101</v>
      </c>
      <c r="I433" s="350">
        <f t="shared" si="41"/>
        <v>28</v>
      </c>
    </row>
    <row r="434" spans="2:9" hidden="1" x14ac:dyDescent="0.3">
      <c r="B434" s="354">
        <v>423</v>
      </c>
      <c r="C434" s="393">
        <v>12412582</v>
      </c>
      <c r="D434" s="349">
        <v>62134</v>
      </c>
      <c r="E434" s="344">
        <f t="shared" si="37"/>
        <v>2.9918143297380584</v>
      </c>
      <c r="F434" s="345">
        <f>SUM(E$12:E434)</f>
        <v>671.49046668852668</v>
      </c>
      <c r="G434" s="345">
        <f t="shared" si="38"/>
        <v>22.383015556284224</v>
      </c>
      <c r="H434" s="350">
        <f t="shared" si="41"/>
        <v>101</v>
      </c>
      <c r="I434" s="350">
        <f t="shared" si="41"/>
        <v>28</v>
      </c>
    </row>
    <row r="435" spans="2:9" hidden="1" x14ac:dyDescent="0.3">
      <c r="B435" s="354">
        <v>424</v>
      </c>
      <c r="C435" s="393">
        <v>12474716</v>
      </c>
      <c r="D435" s="349">
        <v>62304</v>
      </c>
      <c r="E435" s="344">
        <f t="shared" si="37"/>
        <v>3</v>
      </c>
      <c r="F435" s="345">
        <f>SUM(E$12:E435)</f>
        <v>674.49046668852668</v>
      </c>
      <c r="G435" s="345">
        <f t="shared" si="38"/>
        <v>22.483015556284222</v>
      </c>
      <c r="H435" s="350">
        <f t="shared" si="41"/>
        <v>101</v>
      </c>
      <c r="I435" s="350">
        <f t="shared" si="41"/>
        <v>28</v>
      </c>
    </row>
    <row r="436" spans="2:9" hidden="1" x14ac:dyDescent="0.3">
      <c r="B436" s="354">
        <v>425</v>
      </c>
      <c r="C436" s="393">
        <v>12537020</v>
      </c>
      <c r="D436" s="349">
        <v>62475</v>
      </c>
      <c r="E436" s="344">
        <f t="shared" si="37"/>
        <v>3.0082338212634823</v>
      </c>
      <c r="F436" s="345">
        <f>SUM(E$12:E436)</f>
        <v>677.49870050979018</v>
      </c>
      <c r="G436" s="345">
        <f t="shared" si="38"/>
        <v>22.583290016993008</v>
      </c>
      <c r="H436" s="350">
        <f t="shared" si="41"/>
        <v>101</v>
      </c>
      <c r="I436" s="350">
        <f t="shared" si="41"/>
        <v>28</v>
      </c>
    </row>
    <row r="437" spans="2:9" hidden="1" x14ac:dyDescent="0.3">
      <c r="B437" s="354">
        <v>426</v>
      </c>
      <c r="C437" s="393">
        <v>12599495</v>
      </c>
      <c r="D437" s="349">
        <v>62646</v>
      </c>
      <c r="E437" s="344">
        <f t="shared" si="37"/>
        <v>3.0164676425269645</v>
      </c>
      <c r="F437" s="345">
        <f>SUM(E$12:E437)</f>
        <v>680.51516815231719</v>
      </c>
      <c r="G437" s="345">
        <f t="shared" si="38"/>
        <v>22.683838938410574</v>
      </c>
      <c r="H437" s="350">
        <f t="shared" si="41"/>
        <v>101</v>
      </c>
      <c r="I437" s="350">
        <f t="shared" si="41"/>
        <v>28</v>
      </c>
    </row>
    <row r="438" spans="2:9" hidden="1" x14ac:dyDescent="0.3">
      <c r="B438" s="354">
        <v>427</v>
      </c>
      <c r="C438" s="393">
        <v>12662141</v>
      </c>
      <c r="D438" s="349">
        <v>62817</v>
      </c>
      <c r="E438" s="344">
        <f t="shared" si="37"/>
        <v>3.0247014637904468</v>
      </c>
      <c r="F438" s="345">
        <f>SUM(E$12:E438)</f>
        <v>683.53986961610758</v>
      </c>
      <c r="G438" s="345">
        <f t="shared" si="38"/>
        <v>22.784662320536921</v>
      </c>
      <c r="H438" s="350">
        <f t="shared" si="41"/>
        <v>101</v>
      </c>
      <c r="I438" s="350">
        <f t="shared" si="41"/>
        <v>28</v>
      </c>
    </row>
    <row r="439" spans="2:9" hidden="1" x14ac:dyDescent="0.3">
      <c r="B439" s="354">
        <v>428</v>
      </c>
      <c r="C439" s="393">
        <v>12724958</v>
      </c>
      <c r="D439" s="349">
        <v>62988</v>
      </c>
      <c r="E439" s="344">
        <f t="shared" si="37"/>
        <v>3.0329352850539291</v>
      </c>
      <c r="F439" s="345">
        <f>SUM(E$12:E439)</f>
        <v>686.57280490116148</v>
      </c>
      <c r="G439" s="345">
        <f t="shared" si="38"/>
        <v>22.885760163372048</v>
      </c>
      <c r="H439" s="350">
        <f t="shared" si="41"/>
        <v>101</v>
      </c>
      <c r="I439" s="350">
        <f t="shared" si="41"/>
        <v>28</v>
      </c>
    </row>
    <row r="440" spans="2:9" hidden="1" x14ac:dyDescent="0.3">
      <c r="B440" s="354">
        <v>429</v>
      </c>
      <c r="C440" s="393">
        <v>12787946</v>
      </c>
      <c r="D440" s="349">
        <v>63159</v>
      </c>
      <c r="E440" s="344">
        <f t="shared" si="37"/>
        <v>3.0411691063174113</v>
      </c>
      <c r="F440" s="345">
        <f>SUM(E$12:E440)</f>
        <v>689.61397400747887</v>
      </c>
      <c r="G440" s="345">
        <f t="shared" si="38"/>
        <v>22.987132466915963</v>
      </c>
      <c r="H440" s="350">
        <f t="shared" si="41"/>
        <v>101</v>
      </c>
      <c r="I440" s="350">
        <f t="shared" si="41"/>
        <v>28</v>
      </c>
    </row>
    <row r="441" spans="2:9" hidden="1" x14ac:dyDescent="0.3">
      <c r="B441" s="354">
        <v>430</v>
      </c>
      <c r="C441" s="393">
        <v>12851105</v>
      </c>
      <c r="D441" s="349">
        <v>63330</v>
      </c>
      <c r="E441" s="344">
        <f t="shared" si="37"/>
        <v>3.0494029275808936</v>
      </c>
      <c r="F441" s="345">
        <f>SUM(E$12:E441)</f>
        <v>692.66337693505977</v>
      </c>
      <c r="G441" s="345">
        <f t="shared" si="38"/>
        <v>23.088779231168658</v>
      </c>
      <c r="H441" s="350">
        <f t="shared" si="41"/>
        <v>101</v>
      </c>
      <c r="I441" s="350">
        <f t="shared" si="41"/>
        <v>28</v>
      </c>
    </row>
    <row r="442" spans="2:9" hidden="1" x14ac:dyDescent="0.3">
      <c r="B442" s="354">
        <v>431</v>
      </c>
      <c r="C442" s="393">
        <v>12914435</v>
      </c>
      <c r="D442" s="349">
        <v>63502</v>
      </c>
      <c r="E442" s="344">
        <f t="shared" si="37"/>
        <v>3.057684899845917</v>
      </c>
      <c r="F442" s="345">
        <f>SUM(E$12:E442)</f>
        <v>695.72106183490564</v>
      </c>
      <c r="G442" s="345">
        <f t="shared" si="38"/>
        <v>23.19070206116352</v>
      </c>
      <c r="H442" s="350">
        <f t="shared" si="41"/>
        <v>101</v>
      </c>
      <c r="I442" s="350">
        <f t="shared" si="41"/>
        <v>28</v>
      </c>
    </row>
    <row r="443" spans="2:9" hidden="1" x14ac:dyDescent="0.3">
      <c r="B443" s="354">
        <v>432</v>
      </c>
      <c r="C443" s="393">
        <v>12977937</v>
      </c>
      <c r="D443" s="349">
        <v>63673</v>
      </c>
      <c r="E443" s="344">
        <f t="shared" si="37"/>
        <v>3.0659187211093992</v>
      </c>
      <c r="F443" s="345">
        <f>SUM(E$12:E443)</f>
        <v>698.78698055601501</v>
      </c>
      <c r="G443" s="345">
        <f t="shared" si="38"/>
        <v>23.292899351867167</v>
      </c>
      <c r="H443" s="350">
        <f t="shared" si="41"/>
        <v>101</v>
      </c>
      <c r="I443" s="350">
        <f t="shared" si="41"/>
        <v>28</v>
      </c>
    </row>
    <row r="444" spans="2:9" hidden="1" x14ac:dyDescent="0.3">
      <c r="B444" s="354">
        <v>433</v>
      </c>
      <c r="C444" s="393">
        <v>13041610</v>
      </c>
      <c r="D444" s="349">
        <v>63845</v>
      </c>
      <c r="E444" s="344">
        <f t="shared" si="37"/>
        <v>3.06460903374454</v>
      </c>
      <c r="F444" s="345">
        <f>SUM(E$12:E444)</f>
        <v>701.85158958975956</v>
      </c>
      <c r="G444" s="345">
        <f t="shared" si="38"/>
        <v>23.395052986325318</v>
      </c>
      <c r="H444" s="350">
        <v>106</v>
      </c>
      <c r="I444" s="350">
        <f t="shared" si="41"/>
        <v>28</v>
      </c>
    </row>
    <row r="445" spans="2:9" hidden="1" x14ac:dyDescent="0.3">
      <c r="B445" s="354">
        <v>434</v>
      </c>
      <c r="C445" s="393">
        <v>13105455</v>
      </c>
      <c r="D445" s="349">
        <v>64017</v>
      </c>
      <c r="E445" s="344">
        <f t="shared" si="37"/>
        <v>3.0728651658426536</v>
      </c>
      <c r="F445" s="345">
        <f>SUM(E$12:E445)</f>
        <v>704.92445475560226</v>
      </c>
      <c r="G445" s="345">
        <f t="shared" si="38"/>
        <v>23.497481825186743</v>
      </c>
      <c r="H445" s="350">
        <f t="shared" si="41"/>
        <v>106</v>
      </c>
      <c r="I445" s="350">
        <f t="shared" si="41"/>
        <v>28</v>
      </c>
    </row>
    <row r="446" spans="2:9" hidden="1" x14ac:dyDescent="0.3">
      <c r="B446" s="354">
        <v>435</v>
      </c>
      <c r="C446" s="393">
        <v>13169472</v>
      </c>
      <c r="D446" s="349">
        <v>64189</v>
      </c>
      <c r="E446" s="344">
        <f t="shared" si="37"/>
        <v>3.0811212979407672</v>
      </c>
      <c r="F446" s="345">
        <f>SUM(E$12:E446)</f>
        <v>708.005576053543</v>
      </c>
      <c r="G446" s="345">
        <f t="shared" si="38"/>
        <v>23.600185868451433</v>
      </c>
      <c r="H446" s="350">
        <f t="shared" ref="H446:I461" si="42">H445</f>
        <v>106</v>
      </c>
      <c r="I446" s="350">
        <f t="shared" si="42"/>
        <v>28</v>
      </c>
    </row>
    <row r="447" spans="2:9" hidden="1" x14ac:dyDescent="0.3">
      <c r="B447" s="354">
        <v>436</v>
      </c>
      <c r="C447" s="393">
        <v>13233661</v>
      </c>
      <c r="D447" s="349">
        <v>64361</v>
      </c>
      <c r="E447" s="344">
        <f t="shared" si="37"/>
        <v>3.0893774300388808</v>
      </c>
      <c r="F447" s="345">
        <f>SUM(E$12:E447)</f>
        <v>711.09495348358189</v>
      </c>
      <c r="G447" s="345">
        <f t="shared" si="38"/>
        <v>23.703165116119397</v>
      </c>
      <c r="H447" s="350">
        <f t="shared" si="42"/>
        <v>106</v>
      </c>
      <c r="I447" s="350">
        <f t="shared" si="42"/>
        <v>28</v>
      </c>
    </row>
    <row r="448" spans="2:9" hidden="1" x14ac:dyDescent="0.3">
      <c r="B448" s="354">
        <v>437</v>
      </c>
      <c r="C448" s="393">
        <v>13298022</v>
      </c>
      <c r="D448" s="349">
        <v>64533</v>
      </c>
      <c r="E448" s="344">
        <f t="shared" si="37"/>
        <v>3.0976335621369944</v>
      </c>
      <c r="F448" s="345">
        <f>SUM(E$12:E448)</f>
        <v>714.19258704571894</v>
      </c>
      <c r="G448" s="345">
        <f t="shared" si="38"/>
        <v>23.806419568190631</v>
      </c>
      <c r="H448" s="350">
        <f t="shared" si="42"/>
        <v>106</v>
      </c>
      <c r="I448" s="350">
        <f t="shared" si="42"/>
        <v>28</v>
      </c>
    </row>
    <row r="449" spans="2:9" hidden="1" x14ac:dyDescent="0.3">
      <c r="B449" s="354">
        <v>438</v>
      </c>
      <c r="C449" s="393">
        <v>13362555</v>
      </c>
      <c r="D449" s="349">
        <v>64705</v>
      </c>
      <c r="E449" s="344">
        <f t="shared" si="37"/>
        <v>3.105889694235108</v>
      </c>
      <c r="F449" s="345">
        <f>SUM(E$12:E449)</f>
        <v>717.29847673995403</v>
      </c>
      <c r="G449" s="345">
        <f t="shared" si="38"/>
        <v>23.909949224665134</v>
      </c>
      <c r="H449" s="350">
        <f t="shared" si="42"/>
        <v>106</v>
      </c>
      <c r="I449" s="350">
        <f t="shared" si="42"/>
        <v>28</v>
      </c>
    </row>
    <row r="450" spans="2:9" hidden="1" x14ac:dyDescent="0.3">
      <c r="B450" s="354">
        <v>439</v>
      </c>
      <c r="C450" s="393">
        <v>13427260</v>
      </c>
      <c r="D450" s="349">
        <v>64877</v>
      </c>
      <c r="E450" s="344">
        <f t="shared" si="37"/>
        <v>3.1141458263332211</v>
      </c>
      <c r="F450" s="345">
        <f>SUM(E$12:E450)</f>
        <v>720.41262256628727</v>
      </c>
      <c r="G450" s="345">
        <f t="shared" si="38"/>
        <v>24.01375408554291</v>
      </c>
      <c r="H450" s="350">
        <f t="shared" si="42"/>
        <v>106</v>
      </c>
      <c r="I450" s="350">
        <f t="shared" si="42"/>
        <v>28</v>
      </c>
    </row>
    <row r="451" spans="2:9" hidden="1" x14ac:dyDescent="0.3">
      <c r="B451" s="354">
        <v>440</v>
      </c>
      <c r="C451" s="393">
        <v>13492137</v>
      </c>
      <c r="D451" s="349">
        <v>65050</v>
      </c>
      <c r="E451" s="344">
        <f t="shared" si="37"/>
        <v>3.1224499591993471</v>
      </c>
      <c r="F451" s="345">
        <f>SUM(E$12:E451)</f>
        <v>723.53507252548661</v>
      </c>
      <c r="G451" s="345">
        <f t="shared" si="38"/>
        <v>24.117835750849554</v>
      </c>
      <c r="H451" s="350">
        <f t="shared" si="42"/>
        <v>106</v>
      </c>
      <c r="I451" s="350">
        <f t="shared" si="42"/>
        <v>28</v>
      </c>
    </row>
    <row r="452" spans="2:9" hidden="1" x14ac:dyDescent="0.3">
      <c r="B452" s="354">
        <v>441</v>
      </c>
      <c r="C452" s="393">
        <v>13557187</v>
      </c>
      <c r="D452" s="349">
        <v>65222</v>
      </c>
      <c r="E452" s="344">
        <f t="shared" si="37"/>
        <v>3.1307060912974607</v>
      </c>
      <c r="F452" s="345">
        <f>SUM(E$12:E452)</f>
        <v>726.66577861678411</v>
      </c>
      <c r="G452" s="345">
        <f t="shared" si="38"/>
        <v>24.222192620559472</v>
      </c>
      <c r="H452" s="350">
        <f t="shared" si="42"/>
        <v>106</v>
      </c>
      <c r="I452" s="350">
        <f t="shared" si="42"/>
        <v>28</v>
      </c>
    </row>
    <row r="453" spans="2:9" hidden="1" x14ac:dyDescent="0.3">
      <c r="B453" s="354">
        <v>442</v>
      </c>
      <c r="C453" s="393">
        <v>13622409</v>
      </c>
      <c r="D453" s="349">
        <v>65395</v>
      </c>
      <c r="E453" s="344">
        <f t="shared" si="37"/>
        <v>3.1390102241635867</v>
      </c>
      <c r="F453" s="345">
        <f>SUM(E$12:E453)</f>
        <v>729.80478884094771</v>
      </c>
      <c r="G453" s="345">
        <f t="shared" si="38"/>
        <v>24.326826294698257</v>
      </c>
      <c r="H453" s="350">
        <f t="shared" si="42"/>
        <v>106</v>
      </c>
      <c r="I453" s="350">
        <f t="shared" si="42"/>
        <v>28</v>
      </c>
    </row>
    <row r="454" spans="2:9" hidden="1" x14ac:dyDescent="0.3">
      <c r="B454" s="354">
        <v>443</v>
      </c>
      <c r="C454" s="393">
        <v>13687804</v>
      </c>
      <c r="D454" s="349">
        <v>65568</v>
      </c>
      <c r="E454" s="344">
        <f t="shared" si="37"/>
        <v>3.1473143570297126</v>
      </c>
      <c r="F454" s="345">
        <f>SUM(E$12:E454)</f>
        <v>732.95210319797741</v>
      </c>
      <c r="G454" s="345">
        <f t="shared" si="38"/>
        <v>24.431736773265914</v>
      </c>
      <c r="H454" s="350">
        <f t="shared" si="42"/>
        <v>106</v>
      </c>
      <c r="I454" s="350">
        <f t="shared" si="42"/>
        <v>28</v>
      </c>
    </row>
    <row r="455" spans="2:9" hidden="1" x14ac:dyDescent="0.3">
      <c r="B455" s="354">
        <v>444</v>
      </c>
      <c r="C455" s="393">
        <v>13753372</v>
      </c>
      <c r="D455" s="349">
        <v>65740</v>
      </c>
      <c r="E455" s="344">
        <f t="shared" si="37"/>
        <v>3.1555704891278262</v>
      </c>
      <c r="F455" s="345">
        <f>SUM(E$12:E455)</f>
        <v>736.10767368710526</v>
      </c>
      <c r="G455" s="345">
        <f t="shared" si="38"/>
        <v>24.536922456236841</v>
      </c>
      <c r="H455" s="350">
        <f t="shared" si="42"/>
        <v>106</v>
      </c>
      <c r="I455" s="350">
        <f t="shared" si="42"/>
        <v>28</v>
      </c>
    </row>
    <row r="456" spans="2:9" hidden="1" x14ac:dyDescent="0.3">
      <c r="B456" s="354">
        <v>445</v>
      </c>
      <c r="C456" s="393">
        <v>13819112</v>
      </c>
      <c r="D456" s="349">
        <v>65913</v>
      </c>
      <c r="E456" s="344">
        <f t="shared" si="37"/>
        <v>3.1638746219939518</v>
      </c>
      <c r="F456" s="345">
        <f>SUM(E$12:E456)</f>
        <v>739.27154830909922</v>
      </c>
      <c r="G456" s="345">
        <f t="shared" si="38"/>
        <v>24.642384943636639</v>
      </c>
      <c r="H456" s="350">
        <f t="shared" si="42"/>
        <v>106</v>
      </c>
      <c r="I456" s="350">
        <f t="shared" si="42"/>
        <v>28</v>
      </c>
    </row>
    <row r="457" spans="2:9" hidden="1" x14ac:dyDescent="0.3">
      <c r="B457" s="354">
        <v>446</v>
      </c>
      <c r="C457" s="393">
        <v>13885025</v>
      </c>
      <c r="D457" s="349">
        <v>66087</v>
      </c>
      <c r="E457" s="344">
        <f t="shared" si="37"/>
        <v>3.1722267556280901</v>
      </c>
      <c r="F457" s="345">
        <f>SUM(E$12:E457)</f>
        <v>742.44377506472733</v>
      </c>
      <c r="G457" s="345">
        <f t="shared" si="38"/>
        <v>24.74812583549091</v>
      </c>
      <c r="H457" s="350">
        <f t="shared" si="42"/>
        <v>106</v>
      </c>
      <c r="I457" s="350">
        <f t="shared" si="42"/>
        <v>28</v>
      </c>
    </row>
    <row r="458" spans="2:9" hidden="1" x14ac:dyDescent="0.3">
      <c r="B458" s="354">
        <v>447</v>
      </c>
      <c r="C458" s="393">
        <v>13951112</v>
      </c>
      <c r="D458" s="349">
        <v>66260</v>
      </c>
      <c r="E458" s="344">
        <f t="shared" si="37"/>
        <v>3.1805308884942161</v>
      </c>
      <c r="F458" s="345">
        <f>SUM(E$12:E458)</f>
        <v>745.62430595322155</v>
      </c>
      <c r="G458" s="345">
        <f t="shared" si="38"/>
        <v>24.854143531774053</v>
      </c>
      <c r="H458" s="350">
        <f t="shared" si="42"/>
        <v>106</v>
      </c>
      <c r="I458" s="350">
        <f t="shared" si="42"/>
        <v>28</v>
      </c>
    </row>
    <row r="459" spans="2:9" hidden="1" x14ac:dyDescent="0.3">
      <c r="B459" s="354">
        <v>448</v>
      </c>
      <c r="C459" s="393">
        <v>14017372</v>
      </c>
      <c r="D459" s="349">
        <v>66433</v>
      </c>
      <c r="E459" s="344">
        <f t="shared" si="37"/>
        <v>3.1888350213603416</v>
      </c>
      <c r="F459" s="345">
        <f>SUM(E$12:E459)</f>
        <v>748.81314097458187</v>
      </c>
      <c r="G459" s="345">
        <f t="shared" si="38"/>
        <v>24.960438032486064</v>
      </c>
      <c r="H459" s="350">
        <f t="shared" si="42"/>
        <v>106</v>
      </c>
      <c r="I459" s="350">
        <f t="shared" si="42"/>
        <v>28</v>
      </c>
    </row>
    <row r="460" spans="2:9" hidden="1" x14ac:dyDescent="0.3">
      <c r="B460" s="354">
        <v>449</v>
      </c>
      <c r="C460" s="393">
        <v>14083805</v>
      </c>
      <c r="D460" s="349">
        <v>66606</v>
      </c>
      <c r="E460" s="344">
        <f t="shared" ref="E460:E523" si="43">D460/(VLOOKUP(H460,$L$12:$N$51,3,0)+VLOOKUP(I460,$P$12:$R$131,3,0)*$F$8/$E$8)</f>
        <v>3.1971391542264676</v>
      </c>
      <c r="F460" s="345">
        <f>SUM(E$12:E460)</f>
        <v>752.01028012880829</v>
      </c>
      <c r="G460" s="345">
        <f t="shared" si="38"/>
        <v>25.067009337626942</v>
      </c>
      <c r="H460" s="350">
        <f t="shared" si="42"/>
        <v>106</v>
      </c>
      <c r="I460" s="350">
        <f t="shared" si="42"/>
        <v>28</v>
      </c>
    </row>
    <row r="461" spans="2:9" hidden="1" x14ac:dyDescent="0.3">
      <c r="B461" s="354">
        <v>450</v>
      </c>
      <c r="C461" s="393">
        <v>14150411</v>
      </c>
      <c r="D461" s="349">
        <v>66780</v>
      </c>
      <c r="E461" s="344">
        <f t="shared" si="43"/>
        <v>3.2054912878606059</v>
      </c>
      <c r="F461" s="345">
        <f>SUM(E$12:E461)</f>
        <v>755.21577141666887</v>
      </c>
      <c r="G461" s="345">
        <f t="shared" ref="G461:G524" si="44">F461/$B$8</f>
        <v>25.173859047222297</v>
      </c>
      <c r="H461" s="350">
        <f t="shared" si="42"/>
        <v>106</v>
      </c>
      <c r="I461" s="350">
        <f t="shared" si="42"/>
        <v>28</v>
      </c>
    </row>
    <row r="462" spans="2:9" hidden="1" x14ac:dyDescent="0.3">
      <c r="B462" s="354">
        <v>451</v>
      </c>
      <c r="C462" s="393">
        <v>14217191</v>
      </c>
      <c r="D462" s="349">
        <v>66954</v>
      </c>
      <c r="E462" s="344">
        <f t="shared" si="43"/>
        <v>3.2138434214947438</v>
      </c>
      <c r="F462" s="345">
        <f>SUM(E$12:E462)</f>
        <v>758.42961483816362</v>
      </c>
      <c r="G462" s="345">
        <f t="shared" si="44"/>
        <v>25.280987161272119</v>
      </c>
      <c r="H462" s="350">
        <f t="shared" ref="H462:I477" si="45">H461</f>
        <v>106</v>
      </c>
      <c r="I462" s="350">
        <f t="shared" si="45"/>
        <v>28</v>
      </c>
    </row>
    <row r="463" spans="2:9" hidden="1" x14ac:dyDescent="0.3">
      <c r="B463" s="354">
        <v>452</v>
      </c>
      <c r="C463" s="393">
        <v>14284145</v>
      </c>
      <c r="D463" s="349">
        <v>67127</v>
      </c>
      <c r="E463" s="344">
        <f t="shared" si="43"/>
        <v>3.2221475543608697</v>
      </c>
      <c r="F463" s="345">
        <f>SUM(E$12:E463)</f>
        <v>761.65176239252446</v>
      </c>
      <c r="G463" s="345">
        <f t="shared" si="44"/>
        <v>25.388392079750815</v>
      </c>
      <c r="H463" s="350">
        <f t="shared" si="45"/>
        <v>106</v>
      </c>
      <c r="I463" s="350">
        <f t="shared" si="45"/>
        <v>28</v>
      </c>
    </row>
    <row r="464" spans="2:9" hidden="1" x14ac:dyDescent="0.3">
      <c r="B464" s="354">
        <v>453</v>
      </c>
      <c r="C464" s="393">
        <v>14351272</v>
      </c>
      <c r="D464" s="349">
        <v>67301</v>
      </c>
      <c r="E464" s="344">
        <f t="shared" si="43"/>
        <v>3.2304996879950081</v>
      </c>
      <c r="F464" s="345">
        <f>SUM(E$12:E464)</f>
        <v>764.88226208051947</v>
      </c>
      <c r="G464" s="345">
        <f t="shared" si="44"/>
        <v>25.496075402683982</v>
      </c>
      <c r="H464" s="350">
        <f t="shared" si="45"/>
        <v>106</v>
      </c>
      <c r="I464" s="350">
        <f t="shared" si="45"/>
        <v>28</v>
      </c>
    </row>
    <row r="465" spans="2:9" hidden="1" x14ac:dyDescent="0.3">
      <c r="B465" s="354">
        <v>454</v>
      </c>
      <c r="C465" s="393">
        <v>14418573</v>
      </c>
      <c r="D465" s="349">
        <v>67475</v>
      </c>
      <c r="E465" s="344">
        <f t="shared" si="43"/>
        <v>3.238851821629146</v>
      </c>
      <c r="F465" s="345">
        <f>SUM(E$12:E465)</f>
        <v>768.12111390214864</v>
      </c>
      <c r="G465" s="345">
        <f t="shared" si="44"/>
        <v>25.604037130071621</v>
      </c>
      <c r="H465" s="350">
        <f t="shared" si="45"/>
        <v>106</v>
      </c>
      <c r="I465" s="350">
        <f t="shared" si="45"/>
        <v>28</v>
      </c>
    </row>
    <row r="466" spans="2:9" hidden="1" x14ac:dyDescent="0.3">
      <c r="B466" s="354">
        <v>455</v>
      </c>
      <c r="C466" s="393">
        <v>14486048</v>
      </c>
      <c r="D466" s="349">
        <v>67649</v>
      </c>
      <c r="E466" s="344">
        <f t="shared" si="43"/>
        <v>3.2472039552632843</v>
      </c>
      <c r="F466" s="345">
        <f>SUM(E$12:E466)</f>
        <v>771.36831785741197</v>
      </c>
      <c r="G466" s="345">
        <f t="shared" si="44"/>
        <v>25.712277261913734</v>
      </c>
      <c r="H466" s="350">
        <f t="shared" si="45"/>
        <v>106</v>
      </c>
      <c r="I466" s="350">
        <f t="shared" si="45"/>
        <v>28</v>
      </c>
    </row>
    <row r="467" spans="2:9" hidden="1" x14ac:dyDescent="0.3">
      <c r="B467" s="354">
        <v>456</v>
      </c>
      <c r="C467" s="393">
        <v>14553697</v>
      </c>
      <c r="D467" s="349">
        <v>67824</v>
      </c>
      <c r="E467" s="344">
        <f t="shared" si="43"/>
        <v>3.2556040896654346</v>
      </c>
      <c r="F467" s="345">
        <f>SUM(E$12:E467)</f>
        <v>774.62392194707741</v>
      </c>
      <c r="G467" s="345">
        <f t="shared" si="44"/>
        <v>25.820797398235914</v>
      </c>
      <c r="H467" s="350">
        <f t="shared" si="45"/>
        <v>106</v>
      </c>
      <c r="I467" s="350">
        <f t="shared" si="45"/>
        <v>28</v>
      </c>
    </row>
    <row r="468" spans="2:9" hidden="1" x14ac:dyDescent="0.3">
      <c r="B468" s="354">
        <v>457</v>
      </c>
      <c r="C468" s="393">
        <v>14621521</v>
      </c>
      <c r="D468" s="349">
        <v>67998</v>
      </c>
      <c r="E468" s="344">
        <f t="shared" si="43"/>
        <v>3.2639562232995729</v>
      </c>
      <c r="F468" s="345">
        <f>SUM(E$12:E468)</f>
        <v>777.88787817037701</v>
      </c>
      <c r="G468" s="345">
        <f t="shared" si="44"/>
        <v>25.929595939012568</v>
      </c>
      <c r="H468" s="350">
        <f t="shared" si="45"/>
        <v>106</v>
      </c>
      <c r="I468" s="350">
        <f t="shared" si="45"/>
        <v>28</v>
      </c>
    </row>
    <row r="469" spans="2:9" hidden="1" x14ac:dyDescent="0.3">
      <c r="B469" s="354">
        <v>458</v>
      </c>
      <c r="C469" s="393">
        <v>14689519</v>
      </c>
      <c r="D469" s="349">
        <v>68172</v>
      </c>
      <c r="E469" s="344">
        <f t="shared" si="43"/>
        <v>3.2723083569337108</v>
      </c>
      <c r="F469" s="345">
        <f>SUM(E$12:E469)</f>
        <v>781.16018652731077</v>
      </c>
      <c r="G469" s="345">
        <f t="shared" si="44"/>
        <v>26.038672884243692</v>
      </c>
      <c r="H469" s="350">
        <f t="shared" si="45"/>
        <v>106</v>
      </c>
      <c r="I469" s="350">
        <f t="shared" si="45"/>
        <v>28</v>
      </c>
    </row>
    <row r="470" spans="2:9" hidden="1" x14ac:dyDescent="0.3">
      <c r="B470" s="354">
        <v>459</v>
      </c>
      <c r="C470" s="393">
        <v>14757691</v>
      </c>
      <c r="D470" s="349">
        <v>68347</v>
      </c>
      <c r="E470" s="344">
        <f t="shared" si="43"/>
        <v>3.2807084913358615</v>
      </c>
      <c r="F470" s="345">
        <f>SUM(E$12:E470)</f>
        <v>784.44089501864664</v>
      </c>
      <c r="G470" s="345">
        <f t="shared" si="44"/>
        <v>26.148029833954887</v>
      </c>
      <c r="H470" s="350">
        <f t="shared" si="45"/>
        <v>106</v>
      </c>
      <c r="I470" s="350">
        <f t="shared" si="45"/>
        <v>28</v>
      </c>
    </row>
    <row r="471" spans="2:9" hidden="1" x14ac:dyDescent="0.3">
      <c r="B471" s="354">
        <v>460</v>
      </c>
      <c r="C471" s="393">
        <v>14826038</v>
      </c>
      <c r="D471" s="349">
        <v>68522</v>
      </c>
      <c r="E471" s="344">
        <f t="shared" si="43"/>
        <v>3.2891086257380118</v>
      </c>
      <c r="F471" s="345">
        <f>SUM(E$12:E471)</f>
        <v>787.73000364438462</v>
      </c>
      <c r="G471" s="345">
        <f t="shared" si="44"/>
        <v>26.257666788146153</v>
      </c>
      <c r="H471" s="350">
        <f t="shared" si="45"/>
        <v>106</v>
      </c>
      <c r="I471" s="350">
        <f t="shared" si="45"/>
        <v>28</v>
      </c>
    </row>
    <row r="472" spans="2:9" hidden="1" x14ac:dyDescent="0.3">
      <c r="B472" s="354">
        <v>461</v>
      </c>
      <c r="C472" s="393">
        <v>14894560</v>
      </c>
      <c r="D472" s="349">
        <v>68696</v>
      </c>
      <c r="E472" s="344">
        <f t="shared" si="43"/>
        <v>3.2974607593721501</v>
      </c>
      <c r="F472" s="345">
        <f>SUM(E$12:E472)</f>
        <v>791.02746440375677</v>
      </c>
      <c r="G472" s="345">
        <f t="shared" si="44"/>
        <v>26.367582146791893</v>
      </c>
      <c r="H472" s="350">
        <f t="shared" si="45"/>
        <v>106</v>
      </c>
      <c r="I472" s="350">
        <f t="shared" si="45"/>
        <v>28</v>
      </c>
    </row>
    <row r="473" spans="2:9" hidden="1" x14ac:dyDescent="0.3">
      <c r="B473" s="354">
        <v>462</v>
      </c>
      <c r="C473" s="393">
        <v>14963256</v>
      </c>
      <c r="D473" s="349">
        <v>68871</v>
      </c>
      <c r="E473" s="344">
        <f t="shared" si="43"/>
        <v>3.3058608937743004</v>
      </c>
      <c r="F473" s="345">
        <f>SUM(E$12:E473)</f>
        <v>794.33332529753102</v>
      </c>
      <c r="G473" s="345">
        <f t="shared" si="44"/>
        <v>26.477777509917701</v>
      </c>
      <c r="H473" s="350">
        <f t="shared" si="45"/>
        <v>106</v>
      </c>
      <c r="I473" s="350">
        <f t="shared" si="45"/>
        <v>28</v>
      </c>
    </row>
    <row r="474" spans="2:9" hidden="1" x14ac:dyDescent="0.3">
      <c r="B474" s="354">
        <v>463</v>
      </c>
      <c r="C474" s="393">
        <v>15032127</v>
      </c>
      <c r="D474" s="349">
        <v>69046</v>
      </c>
      <c r="E474" s="344">
        <f t="shared" si="43"/>
        <v>3.3142610281764506</v>
      </c>
      <c r="F474" s="345">
        <f>SUM(E$12:E474)</f>
        <v>797.64758632570749</v>
      </c>
      <c r="G474" s="345">
        <f t="shared" si="44"/>
        <v>26.588252877523583</v>
      </c>
      <c r="H474" s="350">
        <f t="shared" si="45"/>
        <v>106</v>
      </c>
      <c r="I474" s="350">
        <f t="shared" si="45"/>
        <v>28</v>
      </c>
    </row>
    <row r="475" spans="2:9" hidden="1" x14ac:dyDescent="0.3">
      <c r="B475" s="354">
        <v>464</v>
      </c>
      <c r="C475" s="393">
        <v>15101173</v>
      </c>
      <c r="D475" s="349">
        <v>69221</v>
      </c>
      <c r="E475" s="344">
        <f t="shared" si="43"/>
        <v>3.3226611625786013</v>
      </c>
      <c r="F475" s="345">
        <f>SUM(E$12:E475)</f>
        <v>800.97024748828608</v>
      </c>
      <c r="G475" s="345">
        <f t="shared" si="44"/>
        <v>26.699008249609538</v>
      </c>
      <c r="H475" s="350">
        <f t="shared" si="45"/>
        <v>106</v>
      </c>
      <c r="I475" s="350">
        <f t="shared" si="45"/>
        <v>28</v>
      </c>
    </row>
    <row r="476" spans="2:9" hidden="1" x14ac:dyDescent="0.3">
      <c r="B476" s="354">
        <v>465</v>
      </c>
      <c r="C476" s="393">
        <v>15170394</v>
      </c>
      <c r="D476" s="349">
        <v>69397</v>
      </c>
      <c r="E476" s="344">
        <f t="shared" si="43"/>
        <v>3.331109297748764</v>
      </c>
      <c r="F476" s="345">
        <f>SUM(E$12:E476)</f>
        <v>804.30135678603483</v>
      </c>
      <c r="G476" s="345">
        <f t="shared" si="44"/>
        <v>26.810045226201161</v>
      </c>
      <c r="H476" s="350">
        <f t="shared" si="45"/>
        <v>106</v>
      </c>
      <c r="I476" s="350">
        <f t="shared" si="45"/>
        <v>28</v>
      </c>
    </row>
    <row r="477" spans="2:9" hidden="1" x14ac:dyDescent="0.3">
      <c r="B477" s="354">
        <v>466</v>
      </c>
      <c r="C477" s="393">
        <v>15239791</v>
      </c>
      <c r="D477" s="349">
        <v>69572</v>
      </c>
      <c r="E477" s="344">
        <f t="shared" si="43"/>
        <v>3.3395094321509142</v>
      </c>
      <c r="F477" s="345">
        <f>SUM(E$12:E477)</f>
        <v>807.64086621818569</v>
      </c>
      <c r="G477" s="345">
        <f t="shared" si="44"/>
        <v>26.921362207272857</v>
      </c>
      <c r="H477" s="350">
        <f t="shared" si="45"/>
        <v>106</v>
      </c>
      <c r="I477" s="350">
        <f t="shared" si="45"/>
        <v>28</v>
      </c>
    </row>
    <row r="478" spans="2:9" hidden="1" x14ac:dyDescent="0.3">
      <c r="B478" s="354">
        <v>467</v>
      </c>
      <c r="C478" s="393">
        <v>15309363</v>
      </c>
      <c r="D478" s="349">
        <v>69747</v>
      </c>
      <c r="E478" s="344">
        <f t="shared" si="43"/>
        <v>3.3479095665530649</v>
      </c>
      <c r="F478" s="345">
        <f>SUM(E$12:E478)</f>
        <v>810.98877578473878</v>
      </c>
      <c r="G478" s="345">
        <f t="shared" si="44"/>
        <v>27.032959192824627</v>
      </c>
      <c r="H478" s="350">
        <f t="shared" ref="H478:I493" si="46">H477</f>
        <v>106</v>
      </c>
      <c r="I478" s="350">
        <f t="shared" si="46"/>
        <v>28</v>
      </c>
    </row>
    <row r="479" spans="2:9" hidden="1" x14ac:dyDescent="0.3">
      <c r="B479" s="354">
        <v>468</v>
      </c>
      <c r="C479" s="393">
        <v>15379110</v>
      </c>
      <c r="D479" s="349">
        <v>69923</v>
      </c>
      <c r="E479" s="344">
        <f t="shared" si="43"/>
        <v>3.3563577017232276</v>
      </c>
      <c r="F479" s="345">
        <f>SUM(E$12:E479)</f>
        <v>814.34513348646203</v>
      </c>
      <c r="G479" s="345">
        <f t="shared" si="44"/>
        <v>27.144837782882068</v>
      </c>
      <c r="H479" s="350">
        <f t="shared" si="46"/>
        <v>106</v>
      </c>
      <c r="I479" s="350">
        <f t="shared" si="46"/>
        <v>28</v>
      </c>
    </row>
    <row r="480" spans="2:9" hidden="1" x14ac:dyDescent="0.3">
      <c r="B480" s="354">
        <v>469</v>
      </c>
      <c r="C480" s="393">
        <v>15449033</v>
      </c>
      <c r="D480" s="349">
        <v>70099</v>
      </c>
      <c r="E480" s="344">
        <f t="shared" si="43"/>
        <v>3.3648058368933902</v>
      </c>
      <c r="F480" s="345">
        <f>SUM(E$12:E480)</f>
        <v>817.70993932335546</v>
      </c>
      <c r="G480" s="345">
        <f t="shared" si="44"/>
        <v>27.256997977445181</v>
      </c>
      <c r="H480" s="350">
        <f t="shared" si="46"/>
        <v>106</v>
      </c>
      <c r="I480" s="350">
        <f t="shared" si="46"/>
        <v>28</v>
      </c>
    </row>
    <row r="481" spans="2:9" hidden="1" x14ac:dyDescent="0.3">
      <c r="B481" s="354">
        <v>470</v>
      </c>
      <c r="C481" s="393">
        <v>15519132</v>
      </c>
      <c r="D481" s="349">
        <v>70274</v>
      </c>
      <c r="E481" s="344">
        <f t="shared" si="43"/>
        <v>3.3732059712955409</v>
      </c>
      <c r="F481" s="345">
        <f>SUM(E$12:E481)</f>
        <v>821.08314529465099</v>
      </c>
      <c r="G481" s="345">
        <f t="shared" si="44"/>
        <v>27.369438176488366</v>
      </c>
      <c r="H481" s="350">
        <f t="shared" si="46"/>
        <v>106</v>
      </c>
      <c r="I481" s="350">
        <f t="shared" si="46"/>
        <v>28</v>
      </c>
    </row>
    <row r="482" spans="2:9" hidden="1" x14ac:dyDescent="0.3">
      <c r="B482" s="354">
        <v>471</v>
      </c>
      <c r="C482" s="393">
        <v>15589406</v>
      </c>
      <c r="D482" s="349">
        <v>70450</v>
      </c>
      <c r="E482" s="344">
        <f t="shared" si="43"/>
        <v>3.3816541064657035</v>
      </c>
      <c r="F482" s="345">
        <f>SUM(E$12:E482)</f>
        <v>824.46479940111669</v>
      </c>
      <c r="G482" s="345">
        <f t="shared" si="44"/>
        <v>27.482159980037224</v>
      </c>
      <c r="H482" s="350">
        <f t="shared" si="46"/>
        <v>106</v>
      </c>
      <c r="I482" s="350">
        <f t="shared" si="46"/>
        <v>28</v>
      </c>
    </row>
    <row r="483" spans="2:9" hidden="1" x14ac:dyDescent="0.3">
      <c r="B483" s="354">
        <v>472</v>
      </c>
      <c r="C483" s="393">
        <v>15659856</v>
      </c>
      <c r="D483" s="349">
        <v>70626</v>
      </c>
      <c r="E483" s="344">
        <f t="shared" si="43"/>
        <v>3.3901022416358662</v>
      </c>
      <c r="F483" s="345">
        <f>SUM(E$12:E483)</f>
        <v>827.85490164275257</v>
      </c>
      <c r="G483" s="345">
        <f t="shared" si="44"/>
        <v>27.595163388091752</v>
      </c>
      <c r="H483" s="350">
        <f t="shared" si="46"/>
        <v>106</v>
      </c>
      <c r="I483" s="350">
        <f t="shared" si="46"/>
        <v>28</v>
      </c>
    </row>
    <row r="484" spans="2:9" hidden="1" x14ac:dyDescent="0.3">
      <c r="B484" s="354">
        <v>473</v>
      </c>
      <c r="C484" s="393">
        <v>15730482</v>
      </c>
      <c r="D484" s="349">
        <v>70802</v>
      </c>
      <c r="E484" s="344">
        <f t="shared" si="43"/>
        <v>3.3985503768060288</v>
      </c>
      <c r="F484" s="345">
        <f>SUM(E$12:E484)</f>
        <v>831.25345201955861</v>
      </c>
      <c r="G484" s="345">
        <f t="shared" si="44"/>
        <v>27.708448400651953</v>
      </c>
      <c r="H484" s="350">
        <f t="shared" si="46"/>
        <v>106</v>
      </c>
      <c r="I484" s="350">
        <f t="shared" si="46"/>
        <v>28</v>
      </c>
    </row>
    <row r="485" spans="2:9" hidden="1" x14ac:dyDescent="0.3">
      <c r="B485" s="354">
        <v>474</v>
      </c>
      <c r="C485" s="393">
        <v>15801284</v>
      </c>
      <c r="D485" s="349">
        <v>70979</v>
      </c>
      <c r="E485" s="344">
        <f t="shared" si="43"/>
        <v>3.4070465127442038</v>
      </c>
      <c r="F485" s="345">
        <f>SUM(E$12:E485)</f>
        <v>834.66049853230277</v>
      </c>
      <c r="G485" s="345">
        <f t="shared" si="44"/>
        <v>27.822016617743426</v>
      </c>
      <c r="H485" s="350">
        <f t="shared" si="46"/>
        <v>106</v>
      </c>
      <c r="I485" s="350">
        <f t="shared" si="46"/>
        <v>28</v>
      </c>
    </row>
    <row r="486" spans="2:9" hidden="1" x14ac:dyDescent="0.3">
      <c r="B486" s="354">
        <v>475</v>
      </c>
      <c r="C486" s="393">
        <v>15872263</v>
      </c>
      <c r="D486" s="349">
        <v>71155</v>
      </c>
      <c r="E486" s="344">
        <f t="shared" si="43"/>
        <v>3.4154946479143664</v>
      </c>
      <c r="F486" s="345">
        <f>SUM(E$12:E486)</f>
        <v>838.0759931802171</v>
      </c>
      <c r="G486" s="345">
        <f t="shared" si="44"/>
        <v>27.935866439340568</v>
      </c>
      <c r="H486" s="350">
        <f t="shared" si="46"/>
        <v>106</v>
      </c>
      <c r="I486" s="350">
        <f t="shared" si="46"/>
        <v>28</v>
      </c>
    </row>
    <row r="487" spans="2:9" hidden="1" x14ac:dyDescent="0.3">
      <c r="B487" s="354">
        <v>476</v>
      </c>
      <c r="C487" s="393">
        <v>15943418</v>
      </c>
      <c r="D487" s="349">
        <v>71331</v>
      </c>
      <c r="E487" s="344">
        <f t="shared" si="43"/>
        <v>3.4239427830845295</v>
      </c>
      <c r="F487" s="345">
        <f>SUM(E$12:E487)</f>
        <v>841.4999359633016</v>
      </c>
      <c r="G487" s="345">
        <f t="shared" si="44"/>
        <v>28.049997865443387</v>
      </c>
      <c r="H487" s="350">
        <f t="shared" si="46"/>
        <v>106</v>
      </c>
      <c r="I487" s="350">
        <f t="shared" si="46"/>
        <v>28</v>
      </c>
    </row>
    <row r="488" spans="2:9" hidden="1" x14ac:dyDescent="0.3">
      <c r="B488" s="354">
        <v>477</v>
      </c>
      <c r="C488" s="393">
        <v>16014749</v>
      </c>
      <c r="D488" s="349">
        <v>71508</v>
      </c>
      <c r="E488" s="344">
        <f t="shared" si="43"/>
        <v>3.4324389190227045</v>
      </c>
      <c r="F488" s="345">
        <f>SUM(E$12:E488)</f>
        <v>844.93237488232432</v>
      </c>
      <c r="G488" s="345">
        <f t="shared" si="44"/>
        <v>28.164412496077478</v>
      </c>
      <c r="H488" s="350">
        <f t="shared" si="46"/>
        <v>106</v>
      </c>
      <c r="I488" s="350">
        <f t="shared" si="46"/>
        <v>28</v>
      </c>
    </row>
    <row r="489" spans="2:9" hidden="1" x14ac:dyDescent="0.3">
      <c r="B489" s="354">
        <v>478</v>
      </c>
      <c r="C489" s="393">
        <v>16086257</v>
      </c>
      <c r="D489" s="349">
        <v>71685</v>
      </c>
      <c r="E489" s="344">
        <f t="shared" si="43"/>
        <v>3.4409350549608795</v>
      </c>
      <c r="F489" s="345">
        <f>SUM(E$12:E489)</f>
        <v>848.37330993728517</v>
      </c>
      <c r="G489" s="345">
        <f t="shared" si="44"/>
        <v>28.27911033124284</v>
      </c>
      <c r="H489" s="350">
        <f t="shared" si="46"/>
        <v>106</v>
      </c>
      <c r="I489" s="350">
        <f t="shared" si="46"/>
        <v>28</v>
      </c>
    </row>
    <row r="490" spans="2:9" hidden="1" x14ac:dyDescent="0.3">
      <c r="B490" s="354">
        <v>479</v>
      </c>
      <c r="C490" s="393">
        <v>16157942</v>
      </c>
      <c r="D490" s="349">
        <v>71862</v>
      </c>
      <c r="E490" s="344">
        <f t="shared" si="43"/>
        <v>3.4494311908990545</v>
      </c>
      <c r="F490" s="345">
        <f>SUM(E$12:E490)</f>
        <v>851.82274112818425</v>
      </c>
      <c r="G490" s="345">
        <f t="shared" si="44"/>
        <v>28.394091370939474</v>
      </c>
      <c r="H490" s="350">
        <f t="shared" si="46"/>
        <v>106</v>
      </c>
      <c r="I490" s="350">
        <f t="shared" si="46"/>
        <v>28</v>
      </c>
    </row>
    <row r="491" spans="2:9" hidden="1" x14ac:dyDescent="0.3">
      <c r="B491" s="354">
        <v>480</v>
      </c>
      <c r="C491" s="393">
        <v>16229804</v>
      </c>
      <c r="D491" s="349">
        <v>72038</v>
      </c>
      <c r="E491" s="344">
        <f t="shared" si="43"/>
        <v>3.4578793260692171</v>
      </c>
      <c r="F491" s="345">
        <f>SUM(E$12:E491)</f>
        <v>855.28062045425349</v>
      </c>
      <c r="G491" s="345">
        <f t="shared" si="44"/>
        <v>28.509354015141785</v>
      </c>
      <c r="H491" s="350">
        <f t="shared" si="46"/>
        <v>106</v>
      </c>
      <c r="I491" s="350">
        <f t="shared" si="46"/>
        <v>28</v>
      </c>
    </row>
    <row r="492" spans="2:9" hidden="1" x14ac:dyDescent="0.3">
      <c r="B492" s="354">
        <v>481</v>
      </c>
      <c r="C492" s="393">
        <v>16301842</v>
      </c>
      <c r="D492" s="349">
        <v>72215</v>
      </c>
      <c r="E492" s="344">
        <f t="shared" si="43"/>
        <v>3.4663754620073921</v>
      </c>
      <c r="F492" s="345">
        <f>SUM(E$12:E492)</f>
        <v>858.74699591626086</v>
      </c>
      <c r="G492" s="345">
        <f t="shared" si="44"/>
        <v>28.624899863875363</v>
      </c>
      <c r="H492" s="350">
        <f t="shared" si="46"/>
        <v>106</v>
      </c>
      <c r="I492" s="350">
        <f t="shared" si="46"/>
        <v>28</v>
      </c>
    </row>
    <row r="493" spans="2:9" hidden="1" x14ac:dyDescent="0.3">
      <c r="B493" s="354">
        <v>482</v>
      </c>
      <c r="C493" s="393">
        <v>16374057</v>
      </c>
      <c r="D493" s="349">
        <v>72393</v>
      </c>
      <c r="E493" s="344">
        <f t="shared" si="43"/>
        <v>3.4749195987135795</v>
      </c>
      <c r="F493" s="345">
        <f>SUM(E$12:E493)</f>
        <v>862.2219155149744</v>
      </c>
      <c r="G493" s="345">
        <f t="shared" si="44"/>
        <v>28.740730517165812</v>
      </c>
      <c r="H493" s="350">
        <f t="shared" si="46"/>
        <v>106</v>
      </c>
      <c r="I493" s="350">
        <f t="shared" si="46"/>
        <v>28</v>
      </c>
    </row>
    <row r="494" spans="2:9" hidden="1" x14ac:dyDescent="0.3">
      <c r="B494" s="354">
        <v>483</v>
      </c>
      <c r="C494" s="393">
        <v>16446450</v>
      </c>
      <c r="D494" s="349">
        <v>72570</v>
      </c>
      <c r="E494" s="344">
        <f t="shared" si="43"/>
        <v>3.4834157346517545</v>
      </c>
      <c r="F494" s="345">
        <f>SUM(E$12:E494)</f>
        <v>865.70533124962617</v>
      </c>
      <c r="G494" s="345">
        <f t="shared" si="44"/>
        <v>28.856844374987539</v>
      </c>
      <c r="H494" s="350">
        <f t="shared" ref="H494:I509" si="47">H493</f>
        <v>106</v>
      </c>
      <c r="I494" s="350">
        <f t="shared" si="47"/>
        <v>28</v>
      </c>
    </row>
    <row r="495" spans="2:9" hidden="1" x14ac:dyDescent="0.3">
      <c r="B495" s="354">
        <v>484</v>
      </c>
      <c r="C495" s="393">
        <v>16519020</v>
      </c>
      <c r="D495" s="349">
        <v>72747</v>
      </c>
      <c r="E495" s="344">
        <f t="shared" si="43"/>
        <v>3.4919118705899295</v>
      </c>
      <c r="F495" s="345">
        <f>SUM(E$12:E495)</f>
        <v>869.19724312021606</v>
      </c>
      <c r="G495" s="345">
        <f t="shared" si="44"/>
        <v>28.973241437340537</v>
      </c>
      <c r="H495" s="350">
        <f t="shared" si="47"/>
        <v>106</v>
      </c>
      <c r="I495" s="350">
        <f t="shared" si="47"/>
        <v>28</v>
      </c>
    </row>
    <row r="496" spans="2:9" hidden="1" x14ac:dyDescent="0.3">
      <c r="B496" s="354">
        <v>485</v>
      </c>
      <c r="C496" s="393">
        <v>16591767</v>
      </c>
      <c r="D496" s="349">
        <v>72925</v>
      </c>
      <c r="E496" s="344">
        <f t="shared" si="43"/>
        <v>3.5004560072961168</v>
      </c>
      <c r="F496" s="345">
        <f>SUM(E$12:E496)</f>
        <v>872.69769912751212</v>
      </c>
      <c r="G496" s="345">
        <f t="shared" si="44"/>
        <v>29.089923304250405</v>
      </c>
      <c r="H496" s="350">
        <f t="shared" si="47"/>
        <v>106</v>
      </c>
      <c r="I496" s="350">
        <f t="shared" si="47"/>
        <v>28</v>
      </c>
    </row>
    <row r="497" spans="2:9" hidden="1" x14ac:dyDescent="0.3">
      <c r="B497" s="354">
        <v>486</v>
      </c>
      <c r="C497" s="393">
        <v>16664692</v>
      </c>
      <c r="D497" s="349">
        <v>73102</v>
      </c>
      <c r="E497" s="344">
        <f t="shared" si="43"/>
        <v>3.5089521432342918</v>
      </c>
      <c r="F497" s="345">
        <f>SUM(E$12:E497)</f>
        <v>876.20665127074642</v>
      </c>
      <c r="G497" s="345">
        <f t="shared" si="44"/>
        <v>29.206888375691548</v>
      </c>
      <c r="H497" s="350">
        <f t="shared" si="47"/>
        <v>106</v>
      </c>
      <c r="I497" s="350">
        <f t="shared" si="47"/>
        <v>28</v>
      </c>
    </row>
    <row r="498" spans="2:9" hidden="1" x14ac:dyDescent="0.3">
      <c r="B498" s="354">
        <v>487</v>
      </c>
      <c r="C498" s="393">
        <v>16737794</v>
      </c>
      <c r="D498" s="349">
        <v>73280</v>
      </c>
      <c r="E498" s="344">
        <f t="shared" si="43"/>
        <v>3.5174962799404792</v>
      </c>
      <c r="F498" s="345">
        <f>SUM(E$12:E498)</f>
        <v>879.72414755068689</v>
      </c>
      <c r="G498" s="345">
        <f t="shared" si="44"/>
        <v>29.324138251689565</v>
      </c>
      <c r="H498" s="350">
        <f t="shared" si="47"/>
        <v>106</v>
      </c>
      <c r="I498" s="350">
        <f t="shared" si="47"/>
        <v>28</v>
      </c>
    </row>
    <row r="499" spans="2:9" hidden="1" x14ac:dyDescent="0.3">
      <c r="B499" s="354">
        <v>488</v>
      </c>
      <c r="C499" s="393">
        <v>16811074</v>
      </c>
      <c r="D499" s="349">
        <v>73458</v>
      </c>
      <c r="E499" s="344">
        <f t="shared" si="43"/>
        <v>3.5260404166466666</v>
      </c>
      <c r="F499" s="345">
        <f>SUM(E$12:E499)</f>
        <v>883.25018796733355</v>
      </c>
      <c r="G499" s="345">
        <f t="shared" si="44"/>
        <v>29.441672932244451</v>
      </c>
      <c r="H499" s="350">
        <f t="shared" si="47"/>
        <v>106</v>
      </c>
      <c r="I499" s="350">
        <f t="shared" si="47"/>
        <v>28</v>
      </c>
    </row>
    <row r="500" spans="2:9" hidden="1" x14ac:dyDescent="0.3">
      <c r="B500" s="354">
        <v>489</v>
      </c>
      <c r="C500" s="393">
        <v>16884532</v>
      </c>
      <c r="D500" s="349">
        <v>73636</v>
      </c>
      <c r="E500" s="344">
        <f t="shared" si="43"/>
        <v>3.5345845533528535</v>
      </c>
      <c r="F500" s="345">
        <f>SUM(E$12:E500)</f>
        <v>886.78477252068637</v>
      </c>
      <c r="G500" s="345">
        <f t="shared" si="44"/>
        <v>29.559492417356214</v>
      </c>
      <c r="H500" s="350">
        <f t="shared" si="47"/>
        <v>106</v>
      </c>
      <c r="I500" s="350">
        <f t="shared" si="47"/>
        <v>28</v>
      </c>
    </row>
    <row r="501" spans="2:9" hidden="1" x14ac:dyDescent="0.3">
      <c r="B501" s="354">
        <v>490</v>
      </c>
      <c r="C501" s="393">
        <v>16958168</v>
      </c>
      <c r="D501" s="349">
        <v>73814</v>
      </c>
      <c r="E501" s="344">
        <f t="shared" si="43"/>
        <v>3.5431286900590409</v>
      </c>
      <c r="F501" s="345">
        <f>SUM(E$12:E501)</f>
        <v>890.32790121074538</v>
      </c>
      <c r="G501" s="345">
        <f t="shared" si="44"/>
        <v>29.677596707024847</v>
      </c>
      <c r="H501" s="350">
        <f t="shared" si="47"/>
        <v>106</v>
      </c>
      <c r="I501" s="350">
        <f t="shared" si="47"/>
        <v>28</v>
      </c>
    </row>
    <row r="502" spans="2:9" hidden="1" x14ac:dyDescent="0.3">
      <c r="B502" s="354">
        <v>491</v>
      </c>
      <c r="C502" s="393">
        <v>17031982</v>
      </c>
      <c r="D502" s="349">
        <v>73992</v>
      </c>
      <c r="E502" s="344">
        <f t="shared" si="43"/>
        <v>3.5516728267652282</v>
      </c>
      <c r="F502" s="345">
        <f>SUM(E$12:E502)</f>
        <v>893.87957403751057</v>
      </c>
      <c r="G502" s="345">
        <f t="shared" si="44"/>
        <v>29.795985801250353</v>
      </c>
      <c r="H502" s="350">
        <f t="shared" si="47"/>
        <v>106</v>
      </c>
      <c r="I502" s="350">
        <f t="shared" si="47"/>
        <v>28</v>
      </c>
    </row>
    <row r="503" spans="2:9" hidden="1" x14ac:dyDescent="0.3">
      <c r="B503" s="354">
        <v>492</v>
      </c>
      <c r="C503" s="393">
        <v>17105974</v>
      </c>
      <c r="D503" s="349">
        <v>74170</v>
      </c>
      <c r="E503" s="344">
        <f t="shared" si="43"/>
        <v>3.5602169634714156</v>
      </c>
      <c r="F503" s="345">
        <f>SUM(E$12:E503)</f>
        <v>897.43979100098193</v>
      </c>
      <c r="G503" s="345">
        <f t="shared" si="44"/>
        <v>29.914659700032733</v>
      </c>
      <c r="H503" s="350">
        <f t="shared" si="47"/>
        <v>106</v>
      </c>
      <c r="I503" s="350">
        <f t="shared" si="47"/>
        <v>28</v>
      </c>
    </row>
    <row r="504" spans="2:9" hidden="1" x14ac:dyDescent="0.3">
      <c r="B504" s="354">
        <v>493</v>
      </c>
      <c r="C504" s="393">
        <v>17180144</v>
      </c>
      <c r="D504" s="349">
        <v>74348</v>
      </c>
      <c r="E504" s="344">
        <f t="shared" si="43"/>
        <v>3.568761100177603</v>
      </c>
      <c r="F504" s="345">
        <f>SUM(E$12:E504)</f>
        <v>901.00855210115958</v>
      </c>
      <c r="G504" s="345">
        <f t="shared" si="44"/>
        <v>30.033618403371985</v>
      </c>
      <c r="H504" s="350">
        <f t="shared" si="47"/>
        <v>106</v>
      </c>
      <c r="I504" s="350">
        <f t="shared" si="47"/>
        <v>28</v>
      </c>
    </row>
    <row r="505" spans="2:9" hidden="1" x14ac:dyDescent="0.3">
      <c r="B505" s="354">
        <v>494</v>
      </c>
      <c r="C505" s="393">
        <v>17254492</v>
      </c>
      <c r="D505" s="349">
        <v>74527</v>
      </c>
      <c r="E505" s="344">
        <f t="shared" si="43"/>
        <v>3.5773532376518022</v>
      </c>
      <c r="F505" s="345">
        <f>SUM(E$12:E505)</f>
        <v>904.58590533881136</v>
      </c>
      <c r="G505" s="345">
        <f t="shared" si="44"/>
        <v>30.152863511293713</v>
      </c>
      <c r="H505" s="350">
        <f t="shared" si="47"/>
        <v>106</v>
      </c>
      <c r="I505" s="350">
        <f t="shared" si="47"/>
        <v>28</v>
      </c>
    </row>
    <row r="506" spans="2:9" hidden="1" x14ac:dyDescent="0.3">
      <c r="B506" s="354">
        <v>495</v>
      </c>
      <c r="C506" s="393">
        <v>17329019</v>
      </c>
      <c r="D506" s="349">
        <v>74705</v>
      </c>
      <c r="E506" s="344">
        <f t="shared" si="43"/>
        <v>3.5858973743579896</v>
      </c>
      <c r="F506" s="345">
        <f>SUM(E$12:E506)</f>
        <v>908.17180271316931</v>
      </c>
      <c r="G506" s="345">
        <f t="shared" si="44"/>
        <v>30.272393423772311</v>
      </c>
      <c r="H506" s="350">
        <f t="shared" si="47"/>
        <v>106</v>
      </c>
      <c r="I506" s="350">
        <f t="shared" si="47"/>
        <v>28</v>
      </c>
    </row>
    <row r="507" spans="2:9" hidden="1" x14ac:dyDescent="0.3">
      <c r="B507" s="354">
        <v>496</v>
      </c>
      <c r="C507" s="393">
        <v>17403724</v>
      </c>
      <c r="D507" s="349">
        <v>74884</v>
      </c>
      <c r="E507" s="344">
        <f t="shared" si="43"/>
        <v>3.5944895118321893</v>
      </c>
      <c r="F507" s="345">
        <f>SUM(E$12:E507)</f>
        <v>911.76629222500151</v>
      </c>
      <c r="G507" s="345">
        <f t="shared" si="44"/>
        <v>30.392209740833383</v>
      </c>
      <c r="H507" s="350">
        <f t="shared" si="47"/>
        <v>106</v>
      </c>
      <c r="I507" s="350">
        <f t="shared" si="47"/>
        <v>28</v>
      </c>
    </row>
    <row r="508" spans="2:9" hidden="1" x14ac:dyDescent="0.3">
      <c r="B508" s="354">
        <v>497</v>
      </c>
      <c r="C508" s="393">
        <v>17478608</v>
      </c>
      <c r="D508" s="349">
        <v>75063</v>
      </c>
      <c r="E508" s="344">
        <f t="shared" si="43"/>
        <v>3.6030816493063891</v>
      </c>
      <c r="F508" s="345">
        <f>SUM(E$12:E508)</f>
        <v>915.36937387430794</v>
      </c>
      <c r="G508" s="345">
        <f t="shared" si="44"/>
        <v>30.512312462476931</v>
      </c>
      <c r="H508" s="350">
        <f t="shared" si="47"/>
        <v>106</v>
      </c>
      <c r="I508" s="350">
        <f t="shared" si="47"/>
        <v>28</v>
      </c>
    </row>
    <row r="509" spans="2:9" hidden="1" x14ac:dyDescent="0.3">
      <c r="B509" s="354">
        <v>498</v>
      </c>
      <c r="C509" s="393">
        <v>17553671</v>
      </c>
      <c r="D509" s="349">
        <v>75242</v>
      </c>
      <c r="E509" s="344">
        <f t="shared" si="43"/>
        <v>3.6116737867805884</v>
      </c>
      <c r="F509" s="345">
        <f>SUM(E$12:E509)</f>
        <v>918.9810476610885</v>
      </c>
      <c r="G509" s="345">
        <f t="shared" si="44"/>
        <v>30.63270158870295</v>
      </c>
      <c r="H509" s="350">
        <f t="shared" si="47"/>
        <v>106</v>
      </c>
      <c r="I509" s="350">
        <f t="shared" si="47"/>
        <v>28</v>
      </c>
    </row>
    <row r="510" spans="2:9" x14ac:dyDescent="0.3">
      <c r="B510" s="354">
        <v>499</v>
      </c>
      <c r="C510" s="393">
        <v>17628913</v>
      </c>
      <c r="D510" s="349">
        <v>75421</v>
      </c>
      <c r="E510" s="344">
        <f t="shared" si="43"/>
        <v>3.6202659242547881</v>
      </c>
      <c r="F510" s="345">
        <f>SUM(E$12:E510)</f>
        <v>922.60131358534329</v>
      </c>
      <c r="G510" s="345">
        <f t="shared" si="44"/>
        <v>30.753377119511445</v>
      </c>
      <c r="H510" s="350">
        <f t="shared" ref="H510:I525" si="48">H509</f>
        <v>106</v>
      </c>
      <c r="I510" s="350">
        <f t="shared" si="48"/>
        <v>28</v>
      </c>
    </row>
    <row r="511" spans="2:9" hidden="1" x14ac:dyDescent="0.3">
      <c r="B511" s="355">
        <v>500</v>
      </c>
      <c r="C511" s="393">
        <v>17704334</v>
      </c>
      <c r="D511" s="353">
        <v>75600</v>
      </c>
      <c r="E511" s="344">
        <f t="shared" si="43"/>
        <v>3.4514243973703431</v>
      </c>
      <c r="F511" s="335">
        <f>SUM(E$12:E511)</f>
        <v>926.05273798271367</v>
      </c>
      <c r="G511" s="345">
        <f t="shared" si="44"/>
        <v>30.86842459942379</v>
      </c>
      <c r="H511" s="334">
        <f t="shared" si="48"/>
        <v>106</v>
      </c>
      <c r="I511" s="346">
        <v>29</v>
      </c>
    </row>
    <row r="512" spans="2:9" hidden="1" x14ac:dyDescent="0.3">
      <c r="B512" s="354">
        <v>501</v>
      </c>
      <c r="C512" s="393">
        <v>17779934</v>
      </c>
      <c r="D512" s="349">
        <v>75779</v>
      </c>
      <c r="E512" s="344">
        <f t="shared" si="43"/>
        <v>3.4595964207450693</v>
      </c>
      <c r="F512" s="345">
        <f>SUM(E$12:E512)</f>
        <v>929.51233440345868</v>
      </c>
      <c r="G512" s="345">
        <f t="shared" si="44"/>
        <v>30.983744480115288</v>
      </c>
      <c r="H512" s="350">
        <f t="shared" si="48"/>
        <v>106</v>
      </c>
      <c r="I512" s="350">
        <f t="shared" si="48"/>
        <v>29</v>
      </c>
    </row>
    <row r="513" spans="2:9" hidden="1" x14ac:dyDescent="0.3">
      <c r="B513" s="354">
        <v>502</v>
      </c>
      <c r="C513" s="393">
        <v>17855713</v>
      </c>
      <c r="D513" s="349">
        <v>75959</v>
      </c>
      <c r="E513" s="344">
        <f t="shared" si="43"/>
        <v>3.4678140978816656</v>
      </c>
      <c r="F513" s="345">
        <f>SUM(E$12:E513)</f>
        <v>932.9801485013403</v>
      </c>
      <c r="G513" s="345">
        <f t="shared" si="44"/>
        <v>31.09933828337801</v>
      </c>
      <c r="H513" s="350">
        <f t="shared" si="48"/>
        <v>106</v>
      </c>
      <c r="I513" s="350">
        <f t="shared" si="48"/>
        <v>29</v>
      </c>
    </row>
    <row r="514" spans="2:9" hidden="1" x14ac:dyDescent="0.3">
      <c r="B514" s="354">
        <v>503</v>
      </c>
      <c r="C514" s="393">
        <v>17931672</v>
      </c>
      <c r="D514" s="349">
        <v>76138</v>
      </c>
      <c r="E514" s="344">
        <f t="shared" si="43"/>
        <v>3.4759861212563914</v>
      </c>
      <c r="F514" s="345">
        <f>SUM(E$12:E514)</f>
        <v>936.45613462259666</v>
      </c>
      <c r="G514" s="345">
        <f t="shared" si="44"/>
        <v>31.215204487419889</v>
      </c>
      <c r="H514" s="350">
        <f t="shared" si="48"/>
        <v>106</v>
      </c>
      <c r="I514" s="350">
        <f t="shared" si="48"/>
        <v>29</v>
      </c>
    </row>
    <row r="515" spans="2:9" hidden="1" x14ac:dyDescent="0.3">
      <c r="B515" s="354">
        <v>504</v>
      </c>
      <c r="C515" s="393">
        <v>18007810</v>
      </c>
      <c r="D515" s="349">
        <v>76318</v>
      </c>
      <c r="E515" s="344">
        <f t="shared" si="43"/>
        <v>3.4842037983929877</v>
      </c>
      <c r="F515" s="345">
        <f>SUM(E$12:E515)</f>
        <v>939.94033842098963</v>
      </c>
      <c r="G515" s="345">
        <f t="shared" si="44"/>
        <v>31.331344614032989</v>
      </c>
      <c r="H515" s="350">
        <f t="shared" si="48"/>
        <v>106</v>
      </c>
      <c r="I515" s="350">
        <f t="shared" si="48"/>
        <v>29</v>
      </c>
    </row>
    <row r="516" spans="2:9" hidden="1" x14ac:dyDescent="0.3">
      <c r="B516" s="354">
        <v>505</v>
      </c>
      <c r="C516" s="393">
        <v>18084128</v>
      </c>
      <c r="D516" s="349">
        <v>76497</v>
      </c>
      <c r="E516" s="344">
        <f t="shared" si="43"/>
        <v>3.4923758217677134</v>
      </c>
      <c r="F516" s="345">
        <f>SUM(E$12:E516)</f>
        <v>943.43271424275736</v>
      </c>
      <c r="G516" s="345">
        <f t="shared" si="44"/>
        <v>31.447757141425246</v>
      </c>
      <c r="H516" s="350">
        <f t="shared" si="48"/>
        <v>106</v>
      </c>
      <c r="I516" s="350">
        <f t="shared" si="48"/>
        <v>29</v>
      </c>
    </row>
    <row r="517" spans="2:9" hidden="1" x14ac:dyDescent="0.3">
      <c r="B517" s="354">
        <v>506</v>
      </c>
      <c r="C517" s="393">
        <v>18160625</v>
      </c>
      <c r="D517" s="349">
        <v>76677</v>
      </c>
      <c r="E517" s="344">
        <f t="shared" si="43"/>
        <v>3.5005934989043097</v>
      </c>
      <c r="F517" s="345">
        <f>SUM(E$12:E517)</f>
        <v>946.93330774166168</v>
      </c>
      <c r="G517" s="345">
        <f t="shared" si="44"/>
        <v>31.564443591388724</v>
      </c>
      <c r="H517" s="350">
        <f t="shared" si="48"/>
        <v>106</v>
      </c>
      <c r="I517" s="350">
        <f t="shared" si="48"/>
        <v>29</v>
      </c>
    </row>
    <row r="518" spans="2:9" hidden="1" x14ac:dyDescent="0.3">
      <c r="B518" s="354">
        <v>507</v>
      </c>
      <c r="C518" s="393">
        <v>18237302</v>
      </c>
      <c r="D518" s="349">
        <v>76857</v>
      </c>
      <c r="E518" s="344">
        <f t="shared" si="43"/>
        <v>3.508811176040906</v>
      </c>
      <c r="F518" s="345">
        <f>SUM(E$12:E518)</f>
        <v>950.4421189177026</v>
      </c>
      <c r="G518" s="345">
        <f t="shared" si="44"/>
        <v>31.681403963923419</v>
      </c>
      <c r="H518" s="350">
        <f t="shared" si="48"/>
        <v>106</v>
      </c>
      <c r="I518" s="350">
        <f t="shared" si="48"/>
        <v>29</v>
      </c>
    </row>
    <row r="519" spans="2:9" hidden="1" x14ac:dyDescent="0.3">
      <c r="B519" s="354">
        <v>508</v>
      </c>
      <c r="C519" s="393">
        <v>18314159</v>
      </c>
      <c r="D519" s="349">
        <v>77037</v>
      </c>
      <c r="E519" s="344">
        <f t="shared" si="43"/>
        <v>3.5170288531775018</v>
      </c>
      <c r="F519" s="345">
        <f>SUM(E$12:E519)</f>
        <v>953.95914777088012</v>
      </c>
      <c r="G519" s="345">
        <f t="shared" si="44"/>
        <v>31.798638259029339</v>
      </c>
      <c r="H519" s="350">
        <f t="shared" si="48"/>
        <v>106</v>
      </c>
      <c r="I519" s="350">
        <f t="shared" si="48"/>
        <v>29</v>
      </c>
    </row>
    <row r="520" spans="2:9" hidden="1" x14ac:dyDescent="0.3">
      <c r="B520" s="354">
        <v>509</v>
      </c>
      <c r="C520" s="393">
        <v>18391196</v>
      </c>
      <c r="D520" s="349">
        <v>77217</v>
      </c>
      <c r="E520" s="344">
        <f t="shared" si="43"/>
        <v>3.5252465303140981</v>
      </c>
      <c r="F520" s="345">
        <f>SUM(E$12:E520)</f>
        <v>957.48439430119424</v>
      </c>
      <c r="G520" s="345">
        <f t="shared" si="44"/>
        <v>31.916146476706476</v>
      </c>
      <c r="H520" s="350">
        <f t="shared" si="48"/>
        <v>106</v>
      </c>
      <c r="I520" s="350">
        <f t="shared" si="48"/>
        <v>29</v>
      </c>
    </row>
    <row r="521" spans="2:9" hidden="1" x14ac:dyDescent="0.3">
      <c r="B521" s="354">
        <v>510</v>
      </c>
      <c r="C521" s="393">
        <v>18468413</v>
      </c>
      <c r="D521" s="349">
        <v>77398</v>
      </c>
      <c r="E521" s="344">
        <f t="shared" si="43"/>
        <v>3.5335098612125639</v>
      </c>
      <c r="F521" s="345">
        <f>SUM(E$12:E521)</f>
        <v>961.01790416240681</v>
      </c>
      <c r="G521" s="345">
        <f t="shared" si="44"/>
        <v>32.033930138746896</v>
      </c>
      <c r="H521" s="350">
        <f t="shared" si="48"/>
        <v>106</v>
      </c>
      <c r="I521" s="350">
        <f t="shared" si="48"/>
        <v>29</v>
      </c>
    </row>
    <row r="522" spans="2:9" hidden="1" x14ac:dyDescent="0.3">
      <c r="B522" s="354">
        <v>511</v>
      </c>
      <c r="C522" s="393">
        <v>18545811</v>
      </c>
      <c r="D522" s="349">
        <v>77578</v>
      </c>
      <c r="E522" s="344">
        <f t="shared" si="43"/>
        <v>3.5417275383491598</v>
      </c>
      <c r="F522" s="345">
        <f>SUM(E$12:E522)</f>
        <v>964.55963170075597</v>
      </c>
      <c r="G522" s="345">
        <f t="shared" si="44"/>
        <v>32.151987723358531</v>
      </c>
      <c r="H522" s="350">
        <f t="shared" si="48"/>
        <v>106</v>
      </c>
      <c r="I522" s="350">
        <f t="shared" si="48"/>
        <v>29</v>
      </c>
    </row>
    <row r="523" spans="2:9" hidden="1" x14ac:dyDescent="0.3">
      <c r="B523" s="354">
        <v>512</v>
      </c>
      <c r="C523" s="393">
        <v>18623389</v>
      </c>
      <c r="D523" s="349">
        <v>77758</v>
      </c>
      <c r="E523" s="344">
        <f t="shared" si="43"/>
        <v>3.549945215485756</v>
      </c>
      <c r="F523" s="345">
        <f>SUM(E$12:E523)</f>
        <v>968.10957691624174</v>
      </c>
      <c r="G523" s="345">
        <f t="shared" si="44"/>
        <v>32.270319230541389</v>
      </c>
      <c r="H523" s="350">
        <f t="shared" si="48"/>
        <v>106</v>
      </c>
      <c r="I523" s="350">
        <f t="shared" si="48"/>
        <v>29</v>
      </c>
    </row>
    <row r="524" spans="2:9" hidden="1" x14ac:dyDescent="0.3">
      <c r="B524" s="354">
        <v>513</v>
      </c>
      <c r="C524" s="393">
        <v>18701147</v>
      </c>
      <c r="D524" s="349">
        <v>77939</v>
      </c>
      <c r="E524" s="344">
        <f t="shared" ref="E524:E587" si="49">D524/(VLOOKUP(H524,$L$12:$N$51,3,0)+VLOOKUP(I524,$P$12:$R$131,3,0)*$F$8/$E$8)</f>
        <v>3.5582085463842219</v>
      </c>
      <c r="F524" s="345">
        <f>SUM(E$12:E524)</f>
        <v>971.66778546262594</v>
      </c>
      <c r="G524" s="345">
        <f t="shared" si="44"/>
        <v>32.38892618208753</v>
      </c>
      <c r="H524" s="350">
        <f t="shared" si="48"/>
        <v>106</v>
      </c>
      <c r="I524" s="350">
        <f t="shared" si="48"/>
        <v>29</v>
      </c>
    </row>
    <row r="525" spans="2:9" hidden="1" x14ac:dyDescent="0.3">
      <c r="B525" s="354">
        <v>514</v>
      </c>
      <c r="C525" s="393">
        <v>18779086</v>
      </c>
      <c r="D525" s="349">
        <v>78120</v>
      </c>
      <c r="E525" s="344">
        <f t="shared" si="49"/>
        <v>3.5664718772826882</v>
      </c>
      <c r="F525" s="345">
        <f>SUM(E$12:E525)</f>
        <v>975.23425733990859</v>
      </c>
      <c r="G525" s="345">
        <f t="shared" ref="G525:G588" si="50">F525/$B$8</f>
        <v>32.507808577996954</v>
      </c>
      <c r="H525" s="350">
        <f t="shared" si="48"/>
        <v>106</v>
      </c>
      <c r="I525" s="350">
        <f t="shared" si="48"/>
        <v>29</v>
      </c>
    </row>
    <row r="526" spans="2:9" hidden="1" x14ac:dyDescent="0.3">
      <c r="B526" s="354">
        <v>515</v>
      </c>
      <c r="C526" s="393">
        <v>18857206</v>
      </c>
      <c r="D526" s="349">
        <v>78301</v>
      </c>
      <c r="E526" s="344">
        <f t="shared" si="49"/>
        <v>3.5747352081811541</v>
      </c>
      <c r="F526" s="345">
        <f>SUM(E$12:E526)</f>
        <v>978.8089925480898</v>
      </c>
      <c r="G526" s="345">
        <f t="shared" si="50"/>
        <v>32.62696641826966</v>
      </c>
      <c r="H526" s="350">
        <f t="shared" ref="H526:I541" si="51">H525</f>
        <v>106</v>
      </c>
      <c r="I526" s="350">
        <f t="shared" si="51"/>
        <v>29</v>
      </c>
    </row>
    <row r="527" spans="2:9" hidden="1" x14ac:dyDescent="0.3">
      <c r="B527" s="354">
        <v>516</v>
      </c>
      <c r="C527" s="393">
        <v>18935507</v>
      </c>
      <c r="D527" s="349">
        <v>78482</v>
      </c>
      <c r="E527" s="344">
        <f t="shared" si="49"/>
        <v>3.5727227204443026</v>
      </c>
      <c r="F527" s="345">
        <f>SUM(E$12:E527)</f>
        <v>982.38171526853409</v>
      </c>
      <c r="G527" s="345">
        <f t="shared" si="50"/>
        <v>32.7460571756178</v>
      </c>
      <c r="H527" s="350">
        <v>111</v>
      </c>
      <c r="I527" s="350">
        <f t="shared" si="51"/>
        <v>29</v>
      </c>
    </row>
    <row r="528" spans="2:9" hidden="1" x14ac:dyDescent="0.3">
      <c r="B528" s="354">
        <v>517</v>
      </c>
      <c r="C528" s="393">
        <v>19013989</v>
      </c>
      <c r="D528" s="349">
        <v>78663</v>
      </c>
      <c r="E528" s="344">
        <f t="shared" si="49"/>
        <v>3.5809623526198386</v>
      </c>
      <c r="F528" s="345">
        <f>SUM(E$12:E528)</f>
        <v>985.96267762115394</v>
      </c>
      <c r="G528" s="345">
        <f t="shared" si="50"/>
        <v>32.865422587371796</v>
      </c>
      <c r="H528" s="350">
        <f t="shared" si="51"/>
        <v>111</v>
      </c>
      <c r="I528" s="350">
        <f t="shared" si="51"/>
        <v>29</v>
      </c>
    </row>
    <row r="529" spans="2:9" hidden="1" x14ac:dyDescent="0.3">
      <c r="B529" s="354">
        <v>518</v>
      </c>
      <c r="C529" s="393">
        <v>19092652</v>
      </c>
      <c r="D529" s="349">
        <v>78844</v>
      </c>
      <c r="E529" s="344">
        <f t="shared" si="49"/>
        <v>3.5892019847953747</v>
      </c>
      <c r="F529" s="345">
        <f>SUM(E$12:E529)</f>
        <v>989.55187960594935</v>
      </c>
      <c r="G529" s="345">
        <f t="shared" si="50"/>
        <v>32.985062653531642</v>
      </c>
      <c r="H529" s="350">
        <f t="shared" si="51"/>
        <v>111</v>
      </c>
      <c r="I529" s="350">
        <f t="shared" si="51"/>
        <v>29</v>
      </c>
    </row>
    <row r="530" spans="2:9" hidden="1" x14ac:dyDescent="0.3">
      <c r="B530" s="354">
        <v>519</v>
      </c>
      <c r="C530" s="393">
        <v>19171496</v>
      </c>
      <c r="D530" s="349">
        <v>79025</v>
      </c>
      <c r="E530" s="344">
        <f t="shared" si="49"/>
        <v>3.5974416169709107</v>
      </c>
      <c r="F530" s="345">
        <f>SUM(E$12:E530)</f>
        <v>993.14932122292021</v>
      </c>
      <c r="G530" s="345">
        <f t="shared" si="50"/>
        <v>33.104977374097338</v>
      </c>
      <c r="H530" s="350">
        <f t="shared" si="51"/>
        <v>111</v>
      </c>
      <c r="I530" s="350">
        <f t="shared" si="51"/>
        <v>29</v>
      </c>
    </row>
    <row r="531" spans="2:9" hidden="1" x14ac:dyDescent="0.3">
      <c r="B531" s="354">
        <v>520</v>
      </c>
      <c r="C531" s="393">
        <v>19250521</v>
      </c>
      <c r="D531" s="349">
        <v>79206</v>
      </c>
      <c r="E531" s="344">
        <f t="shared" si="49"/>
        <v>3.6056812491464472</v>
      </c>
      <c r="F531" s="345">
        <f>SUM(E$12:E531)</f>
        <v>996.75500247206662</v>
      </c>
      <c r="G531" s="345">
        <f t="shared" si="50"/>
        <v>33.22516674906889</v>
      </c>
      <c r="H531" s="350">
        <f t="shared" si="51"/>
        <v>111</v>
      </c>
      <c r="I531" s="350">
        <f t="shared" si="51"/>
        <v>29</v>
      </c>
    </row>
    <row r="532" spans="2:9" hidden="1" x14ac:dyDescent="0.3">
      <c r="B532" s="354">
        <v>521</v>
      </c>
      <c r="C532" s="393">
        <v>19329727</v>
      </c>
      <c r="D532" s="349">
        <v>79388</v>
      </c>
      <c r="E532" s="344">
        <f t="shared" si="49"/>
        <v>3.6139664041516819</v>
      </c>
      <c r="F532" s="345">
        <f>SUM(E$12:E532)</f>
        <v>1000.3689688762183</v>
      </c>
      <c r="G532" s="345">
        <f t="shared" si="50"/>
        <v>33.345632295873948</v>
      </c>
      <c r="H532" s="350">
        <f t="shared" si="51"/>
        <v>111</v>
      </c>
      <c r="I532" s="350">
        <f t="shared" si="51"/>
        <v>29</v>
      </c>
    </row>
    <row r="533" spans="2:9" hidden="1" x14ac:dyDescent="0.3">
      <c r="B533" s="354">
        <v>522</v>
      </c>
      <c r="C533" s="393">
        <v>19409115</v>
      </c>
      <c r="D533" s="349">
        <v>79570</v>
      </c>
      <c r="E533" s="344">
        <f t="shared" si="49"/>
        <v>3.6222515591569171</v>
      </c>
      <c r="F533" s="345">
        <f>SUM(E$12:E533)</f>
        <v>1003.9912204353752</v>
      </c>
      <c r="G533" s="345">
        <f t="shared" si="50"/>
        <v>33.46637401451251</v>
      </c>
      <c r="H533" s="350">
        <f t="shared" si="51"/>
        <v>111</v>
      </c>
      <c r="I533" s="350">
        <f t="shared" si="51"/>
        <v>29</v>
      </c>
    </row>
    <row r="534" spans="2:9" hidden="1" x14ac:dyDescent="0.3">
      <c r="B534" s="354">
        <v>523</v>
      </c>
      <c r="C534" s="393">
        <v>19488685</v>
      </c>
      <c r="D534" s="349">
        <v>79751</v>
      </c>
      <c r="E534" s="344">
        <f t="shared" si="49"/>
        <v>3.6304911913324531</v>
      </c>
      <c r="F534" s="345">
        <f>SUM(E$12:E534)</f>
        <v>1007.6217116267077</v>
      </c>
      <c r="G534" s="345">
        <f t="shared" si="50"/>
        <v>33.587390387556923</v>
      </c>
      <c r="H534" s="350">
        <f t="shared" si="51"/>
        <v>111</v>
      </c>
      <c r="I534" s="350">
        <f t="shared" si="51"/>
        <v>29</v>
      </c>
    </row>
    <row r="535" spans="2:9" hidden="1" x14ac:dyDescent="0.3">
      <c r="B535" s="354">
        <v>524</v>
      </c>
      <c r="C535" s="393">
        <v>19568436</v>
      </c>
      <c r="D535" s="349">
        <v>79933</v>
      </c>
      <c r="E535" s="344">
        <f t="shared" si="49"/>
        <v>3.6387763463376883</v>
      </c>
      <c r="F535" s="345">
        <f>SUM(E$12:E535)</f>
        <v>1011.2604879730453</v>
      </c>
      <c r="G535" s="345">
        <f t="shared" si="50"/>
        <v>33.708682932434847</v>
      </c>
      <c r="H535" s="350">
        <f t="shared" si="51"/>
        <v>111</v>
      </c>
      <c r="I535" s="350">
        <f t="shared" si="51"/>
        <v>29</v>
      </c>
    </row>
    <row r="536" spans="2:9" hidden="1" x14ac:dyDescent="0.3">
      <c r="B536" s="354">
        <v>525</v>
      </c>
      <c r="C536" s="393">
        <v>19648369</v>
      </c>
      <c r="D536" s="349">
        <v>80115</v>
      </c>
      <c r="E536" s="344">
        <f t="shared" si="49"/>
        <v>3.6470615013429235</v>
      </c>
      <c r="F536" s="345">
        <f>SUM(E$12:E536)</f>
        <v>1014.9075494743882</v>
      </c>
      <c r="G536" s="345">
        <f t="shared" si="50"/>
        <v>33.830251649146277</v>
      </c>
      <c r="H536" s="350">
        <f t="shared" si="51"/>
        <v>111</v>
      </c>
      <c r="I536" s="350">
        <f t="shared" si="51"/>
        <v>29</v>
      </c>
    </row>
    <row r="537" spans="2:9" hidden="1" x14ac:dyDescent="0.3">
      <c r="B537" s="354">
        <v>526</v>
      </c>
      <c r="C537" s="393">
        <v>19728484</v>
      </c>
      <c r="D537" s="349">
        <v>80297</v>
      </c>
      <c r="E537" s="344">
        <f t="shared" si="49"/>
        <v>3.6553466563481587</v>
      </c>
      <c r="F537" s="345">
        <f>SUM(E$12:E537)</f>
        <v>1018.5628961307364</v>
      </c>
      <c r="G537" s="345">
        <f t="shared" si="50"/>
        <v>33.952096537691212</v>
      </c>
      <c r="H537" s="350">
        <f t="shared" si="51"/>
        <v>111</v>
      </c>
      <c r="I537" s="350">
        <f t="shared" si="51"/>
        <v>29</v>
      </c>
    </row>
    <row r="538" spans="2:9" hidden="1" x14ac:dyDescent="0.3">
      <c r="B538" s="354">
        <v>527</v>
      </c>
      <c r="C538" s="393">
        <v>19808781</v>
      </c>
      <c r="D538" s="349">
        <v>80479</v>
      </c>
      <c r="E538" s="344">
        <f t="shared" si="49"/>
        <v>3.6636318113533939</v>
      </c>
      <c r="F538" s="345">
        <f>SUM(E$12:E538)</f>
        <v>1022.2265279420898</v>
      </c>
      <c r="G538" s="345">
        <f t="shared" si="50"/>
        <v>34.074217598069659</v>
      </c>
      <c r="H538" s="350">
        <f t="shared" si="51"/>
        <v>111</v>
      </c>
      <c r="I538" s="350">
        <f t="shared" si="51"/>
        <v>29</v>
      </c>
    </row>
    <row r="539" spans="2:9" hidden="1" x14ac:dyDescent="0.3">
      <c r="B539" s="354">
        <v>528</v>
      </c>
      <c r="C539" s="393">
        <v>19889260</v>
      </c>
      <c r="D539" s="349">
        <v>80662</v>
      </c>
      <c r="E539" s="344">
        <f t="shared" si="49"/>
        <v>3.6719624891883278</v>
      </c>
      <c r="F539" s="345">
        <f>SUM(E$12:E539)</f>
        <v>1025.8984904312781</v>
      </c>
      <c r="G539" s="345">
        <f t="shared" si="50"/>
        <v>34.196616347709273</v>
      </c>
      <c r="H539" s="350">
        <f t="shared" si="51"/>
        <v>111</v>
      </c>
      <c r="I539" s="350">
        <f t="shared" si="51"/>
        <v>29</v>
      </c>
    </row>
    <row r="540" spans="2:9" hidden="1" x14ac:dyDescent="0.3">
      <c r="B540" s="354">
        <v>529</v>
      </c>
      <c r="C540" s="393">
        <v>19969922</v>
      </c>
      <c r="D540" s="349">
        <v>80844</v>
      </c>
      <c r="E540" s="344">
        <f t="shared" si="49"/>
        <v>3.680247644193563</v>
      </c>
      <c r="F540" s="345">
        <f>SUM(E$12:E540)</f>
        <v>1029.5787380754716</v>
      </c>
      <c r="G540" s="345">
        <f t="shared" si="50"/>
        <v>34.319291269182386</v>
      </c>
      <c r="H540" s="350">
        <f t="shared" si="51"/>
        <v>111</v>
      </c>
      <c r="I540" s="350">
        <f t="shared" si="51"/>
        <v>29</v>
      </c>
    </row>
    <row r="541" spans="2:9" hidden="1" x14ac:dyDescent="0.3">
      <c r="B541" s="354">
        <v>530</v>
      </c>
      <c r="C541" s="393">
        <v>20050766</v>
      </c>
      <c r="D541" s="349">
        <v>81026</v>
      </c>
      <c r="E541" s="344">
        <f t="shared" si="49"/>
        <v>3.6885327991987982</v>
      </c>
      <c r="F541" s="345">
        <f>SUM(E$12:E541)</f>
        <v>1033.2672708746704</v>
      </c>
      <c r="G541" s="345">
        <f t="shared" si="50"/>
        <v>34.442242362489011</v>
      </c>
      <c r="H541" s="350">
        <f t="shared" si="51"/>
        <v>111</v>
      </c>
      <c r="I541" s="350">
        <f t="shared" si="51"/>
        <v>29</v>
      </c>
    </row>
    <row r="542" spans="2:9" hidden="1" x14ac:dyDescent="0.3">
      <c r="B542" s="354">
        <v>531</v>
      </c>
      <c r="C542" s="393">
        <v>20131792</v>
      </c>
      <c r="D542" s="349">
        <v>81209</v>
      </c>
      <c r="E542" s="344">
        <f t="shared" si="49"/>
        <v>3.6968634770337325</v>
      </c>
      <c r="F542" s="345">
        <f>SUM(E$12:E542)</f>
        <v>1036.9641343517042</v>
      </c>
      <c r="G542" s="345">
        <f t="shared" si="50"/>
        <v>34.565471145056804</v>
      </c>
      <c r="H542" s="350">
        <f t="shared" ref="H542:I557" si="52">H541</f>
        <v>111</v>
      </c>
      <c r="I542" s="350">
        <f t="shared" si="52"/>
        <v>29</v>
      </c>
    </row>
    <row r="543" spans="2:9" hidden="1" x14ac:dyDescent="0.3">
      <c r="B543" s="354">
        <v>532</v>
      </c>
      <c r="C543" s="393">
        <v>20213001</v>
      </c>
      <c r="D543" s="349">
        <v>81392</v>
      </c>
      <c r="E543" s="344">
        <f t="shared" si="49"/>
        <v>3.7051941548686664</v>
      </c>
      <c r="F543" s="345">
        <f>SUM(E$12:E543)</f>
        <v>1040.6693285065728</v>
      </c>
      <c r="G543" s="345">
        <f t="shared" si="50"/>
        <v>34.688977616885758</v>
      </c>
      <c r="H543" s="350">
        <f t="shared" si="52"/>
        <v>111</v>
      </c>
      <c r="I543" s="350">
        <f t="shared" si="52"/>
        <v>29</v>
      </c>
    </row>
    <row r="544" spans="2:9" hidden="1" x14ac:dyDescent="0.3">
      <c r="B544" s="354">
        <v>533</v>
      </c>
      <c r="C544" s="393">
        <v>20294393</v>
      </c>
      <c r="D544" s="349">
        <v>81575</v>
      </c>
      <c r="E544" s="344">
        <f t="shared" si="49"/>
        <v>3.7135248327036008</v>
      </c>
      <c r="F544" s="345">
        <f>SUM(E$12:E544)</f>
        <v>1044.3828533392764</v>
      </c>
      <c r="G544" s="345">
        <f t="shared" si="50"/>
        <v>34.812761777975879</v>
      </c>
      <c r="H544" s="350">
        <f t="shared" si="52"/>
        <v>111</v>
      </c>
      <c r="I544" s="350">
        <f t="shared" si="52"/>
        <v>29</v>
      </c>
    </row>
    <row r="545" spans="2:9" hidden="1" x14ac:dyDescent="0.3">
      <c r="B545" s="354">
        <v>534</v>
      </c>
      <c r="C545" s="393">
        <v>20375968</v>
      </c>
      <c r="D545" s="349">
        <v>81758</v>
      </c>
      <c r="E545" s="344">
        <f t="shared" si="49"/>
        <v>3.7218555105385351</v>
      </c>
      <c r="F545" s="345">
        <f>SUM(E$12:E545)</f>
        <v>1048.1047088498149</v>
      </c>
      <c r="G545" s="345">
        <f t="shared" si="50"/>
        <v>34.936823628327161</v>
      </c>
      <c r="H545" s="350">
        <f t="shared" si="52"/>
        <v>111</v>
      </c>
      <c r="I545" s="350">
        <f t="shared" si="52"/>
        <v>29</v>
      </c>
    </row>
    <row r="546" spans="2:9" hidden="1" x14ac:dyDescent="0.3">
      <c r="B546" s="354">
        <v>535</v>
      </c>
      <c r="C546" s="393">
        <v>20457726</v>
      </c>
      <c r="D546" s="349">
        <v>81941</v>
      </c>
      <c r="E546" s="344">
        <f t="shared" si="49"/>
        <v>3.7301861883734695</v>
      </c>
      <c r="F546" s="345">
        <f>SUM(E$12:E546)</f>
        <v>1051.8348950381883</v>
      </c>
      <c r="G546" s="345">
        <f t="shared" si="50"/>
        <v>35.061163167939611</v>
      </c>
      <c r="H546" s="350">
        <f t="shared" si="52"/>
        <v>111</v>
      </c>
      <c r="I546" s="350">
        <f t="shared" si="52"/>
        <v>29</v>
      </c>
    </row>
    <row r="547" spans="2:9" hidden="1" x14ac:dyDescent="0.3">
      <c r="B547" s="354">
        <v>536</v>
      </c>
      <c r="C547" s="393">
        <v>20539667</v>
      </c>
      <c r="D547" s="349">
        <v>82124</v>
      </c>
      <c r="E547" s="344">
        <f t="shared" si="49"/>
        <v>3.7385168662084034</v>
      </c>
      <c r="F547" s="345">
        <f>SUM(E$12:E547)</f>
        <v>1055.5734119043966</v>
      </c>
      <c r="G547" s="345">
        <f t="shared" si="50"/>
        <v>35.185780396813222</v>
      </c>
      <c r="H547" s="350">
        <f t="shared" si="52"/>
        <v>111</v>
      </c>
      <c r="I547" s="350">
        <f t="shared" si="52"/>
        <v>29</v>
      </c>
    </row>
    <row r="548" spans="2:9" hidden="1" x14ac:dyDescent="0.3">
      <c r="B548" s="354">
        <v>537</v>
      </c>
      <c r="C548" s="393">
        <v>20621791</v>
      </c>
      <c r="D548" s="349">
        <v>82307</v>
      </c>
      <c r="E548" s="344">
        <f t="shared" si="49"/>
        <v>3.7468475440433378</v>
      </c>
      <c r="F548" s="345">
        <f>SUM(E$12:E548)</f>
        <v>1059.3202594484399</v>
      </c>
      <c r="G548" s="345">
        <f t="shared" si="50"/>
        <v>35.310675314947993</v>
      </c>
      <c r="H548" s="350">
        <f t="shared" si="52"/>
        <v>111</v>
      </c>
      <c r="I548" s="350">
        <f t="shared" si="52"/>
        <v>29</v>
      </c>
    </row>
    <row r="549" spans="2:9" hidden="1" x14ac:dyDescent="0.3">
      <c r="B549" s="354">
        <v>538</v>
      </c>
      <c r="C549" s="393">
        <v>20704098</v>
      </c>
      <c r="D549" s="349">
        <v>82490</v>
      </c>
      <c r="E549" s="344">
        <f t="shared" si="49"/>
        <v>3.7551782218782721</v>
      </c>
      <c r="F549" s="345">
        <f>SUM(E$12:E549)</f>
        <v>1063.075437670318</v>
      </c>
      <c r="G549" s="345">
        <f t="shared" si="50"/>
        <v>35.435847922343932</v>
      </c>
      <c r="H549" s="350">
        <f t="shared" si="52"/>
        <v>111</v>
      </c>
      <c r="I549" s="350">
        <f t="shared" si="52"/>
        <v>29</v>
      </c>
    </row>
    <row r="550" spans="2:9" hidden="1" x14ac:dyDescent="0.3">
      <c r="B550" s="354">
        <v>539</v>
      </c>
      <c r="C550" s="393">
        <v>20786588</v>
      </c>
      <c r="D550" s="349">
        <v>82674</v>
      </c>
      <c r="E550" s="344">
        <f t="shared" si="49"/>
        <v>3.7635544225429052</v>
      </c>
      <c r="F550" s="345">
        <f>SUM(E$12:E550)</f>
        <v>1066.838992092861</v>
      </c>
      <c r="G550" s="345">
        <f t="shared" si="50"/>
        <v>35.561299736428701</v>
      </c>
      <c r="H550" s="350">
        <f t="shared" si="52"/>
        <v>111</v>
      </c>
      <c r="I550" s="350">
        <f t="shared" si="52"/>
        <v>29</v>
      </c>
    </row>
    <row r="551" spans="2:9" hidden="1" x14ac:dyDescent="0.3">
      <c r="B551" s="354">
        <v>540</v>
      </c>
      <c r="C551" s="393">
        <v>20869262</v>
      </c>
      <c r="D551" s="349">
        <v>82858</v>
      </c>
      <c r="E551" s="344">
        <f t="shared" si="49"/>
        <v>3.7719306232075387</v>
      </c>
      <c r="F551" s="345">
        <f>SUM(E$12:E551)</f>
        <v>1070.6109227160684</v>
      </c>
      <c r="G551" s="345">
        <f t="shared" si="50"/>
        <v>35.68703075720228</v>
      </c>
      <c r="H551" s="350">
        <f t="shared" si="52"/>
        <v>111</v>
      </c>
      <c r="I551" s="350">
        <f t="shared" si="52"/>
        <v>29</v>
      </c>
    </row>
    <row r="552" spans="2:9" hidden="1" x14ac:dyDescent="0.3">
      <c r="B552" s="354">
        <v>541</v>
      </c>
      <c r="C552" s="393">
        <v>20952120</v>
      </c>
      <c r="D552" s="349">
        <v>83041</v>
      </c>
      <c r="E552" s="344">
        <f t="shared" si="49"/>
        <v>3.7802613010424726</v>
      </c>
      <c r="F552" s="345">
        <f>SUM(E$12:E552)</f>
        <v>1074.3911840171108</v>
      </c>
      <c r="G552" s="345">
        <f t="shared" si="50"/>
        <v>35.813039467237026</v>
      </c>
      <c r="H552" s="350">
        <f t="shared" si="52"/>
        <v>111</v>
      </c>
      <c r="I552" s="350">
        <f t="shared" si="52"/>
        <v>29</v>
      </c>
    </row>
    <row r="553" spans="2:9" hidden="1" x14ac:dyDescent="0.3">
      <c r="B553" s="354">
        <v>542</v>
      </c>
      <c r="C553" s="393">
        <v>21035161</v>
      </c>
      <c r="D553" s="349">
        <v>83225</v>
      </c>
      <c r="E553" s="344">
        <f t="shared" si="49"/>
        <v>3.7886375017071061</v>
      </c>
      <c r="F553" s="345">
        <f>SUM(E$12:E553)</f>
        <v>1078.179821518818</v>
      </c>
      <c r="G553" s="345">
        <f t="shared" si="50"/>
        <v>35.939327383960602</v>
      </c>
      <c r="H553" s="350">
        <f t="shared" si="52"/>
        <v>111</v>
      </c>
      <c r="I553" s="350">
        <f t="shared" si="52"/>
        <v>29</v>
      </c>
    </row>
    <row r="554" spans="2:9" hidden="1" x14ac:dyDescent="0.3">
      <c r="B554" s="354">
        <v>543</v>
      </c>
      <c r="C554" s="393">
        <v>21118386</v>
      </c>
      <c r="D554" s="349">
        <v>83409</v>
      </c>
      <c r="E554" s="344">
        <f t="shared" si="49"/>
        <v>3.7970137023717396</v>
      </c>
      <c r="F554" s="345">
        <f>SUM(E$12:E554)</f>
        <v>1081.9768352211897</v>
      </c>
      <c r="G554" s="345">
        <f t="shared" si="50"/>
        <v>36.065894507372988</v>
      </c>
      <c r="H554" s="350">
        <f t="shared" si="52"/>
        <v>111</v>
      </c>
      <c r="I554" s="350">
        <f t="shared" si="52"/>
        <v>29</v>
      </c>
    </row>
    <row r="555" spans="2:9" hidden="1" x14ac:dyDescent="0.3">
      <c r="B555" s="354">
        <v>544</v>
      </c>
      <c r="C555" s="393">
        <v>21201795</v>
      </c>
      <c r="D555" s="349">
        <v>83593</v>
      </c>
      <c r="E555" s="344">
        <f t="shared" si="49"/>
        <v>3.8053899030363727</v>
      </c>
      <c r="F555" s="345">
        <f>SUM(E$12:E555)</f>
        <v>1085.7822251242262</v>
      </c>
      <c r="G555" s="345">
        <f t="shared" si="50"/>
        <v>36.192740837474204</v>
      </c>
      <c r="H555" s="350">
        <f t="shared" si="52"/>
        <v>111</v>
      </c>
      <c r="I555" s="350">
        <f t="shared" si="52"/>
        <v>29</v>
      </c>
    </row>
    <row r="556" spans="2:9" hidden="1" x14ac:dyDescent="0.3">
      <c r="B556" s="354">
        <v>545</v>
      </c>
      <c r="C556" s="393">
        <v>21285388</v>
      </c>
      <c r="D556" s="349">
        <v>83777</v>
      </c>
      <c r="E556" s="344">
        <f t="shared" si="49"/>
        <v>3.8137661037010062</v>
      </c>
      <c r="F556" s="345">
        <f>SUM(E$12:E556)</f>
        <v>1089.5959912279272</v>
      </c>
      <c r="G556" s="345">
        <f t="shared" si="50"/>
        <v>36.319866374264244</v>
      </c>
      <c r="H556" s="350">
        <f t="shared" si="52"/>
        <v>111</v>
      </c>
      <c r="I556" s="350">
        <f t="shared" si="52"/>
        <v>29</v>
      </c>
    </row>
    <row r="557" spans="2:9" hidden="1" x14ac:dyDescent="0.3">
      <c r="B557" s="354">
        <v>546</v>
      </c>
      <c r="C557" s="393">
        <v>21369165</v>
      </c>
      <c r="D557" s="349">
        <v>83962</v>
      </c>
      <c r="E557" s="344">
        <f t="shared" si="49"/>
        <v>3.8221878271953384</v>
      </c>
      <c r="F557" s="345">
        <f>SUM(E$12:E557)</f>
        <v>1093.4181790551227</v>
      </c>
      <c r="G557" s="345">
        <f t="shared" si="50"/>
        <v>36.447272635170755</v>
      </c>
      <c r="H557" s="350">
        <f t="shared" si="52"/>
        <v>111</v>
      </c>
      <c r="I557" s="350">
        <f t="shared" si="52"/>
        <v>29</v>
      </c>
    </row>
    <row r="558" spans="2:9" hidden="1" x14ac:dyDescent="0.3">
      <c r="B558" s="354">
        <v>547</v>
      </c>
      <c r="C558" s="393">
        <v>21453127</v>
      </c>
      <c r="D558" s="349">
        <v>84146</v>
      </c>
      <c r="E558" s="344">
        <f t="shared" si="49"/>
        <v>3.830564027859972</v>
      </c>
      <c r="F558" s="345">
        <f>SUM(E$12:E558)</f>
        <v>1097.2487430829826</v>
      </c>
      <c r="G558" s="345">
        <f t="shared" si="50"/>
        <v>36.574958102766089</v>
      </c>
      <c r="H558" s="350">
        <f t="shared" ref="H558:I573" si="53">H557</f>
        <v>111</v>
      </c>
      <c r="I558" s="350">
        <f t="shared" si="53"/>
        <v>29</v>
      </c>
    </row>
    <row r="559" spans="2:9" hidden="1" x14ac:dyDescent="0.3">
      <c r="B559" s="354">
        <v>548</v>
      </c>
      <c r="C559" s="393">
        <v>21537273</v>
      </c>
      <c r="D559" s="349">
        <v>84331</v>
      </c>
      <c r="E559" s="344">
        <f t="shared" si="49"/>
        <v>3.8389857513543042</v>
      </c>
      <c r="F559" s="345">
        <f>SUM(E$12:E559)</f>
        <v>1101.087728834337</v>
      </c>
      <c r="G559" s="345">
        <f t="shared" si="50"/>
        <v>36.702924294477903</v>
      </c>
      <c r="H559" s="350">
        <f t="shared" si="53"/>
        <v>111</v>
      </c>
      <c r="I559" s="350">
        <f t="shared" si="53"/>
        <v>29</v>
      </c>
    </row>
    <row r="560" spans="2:9" hidden="1" x14ac:dyDescent="0.3">
      <c r="B560" s="354">
        <v>549</v>
      </c>
      <c r="C560" s="393">
        <v>21621604</v>
      </c>
      <c r="D560" s="349">
        <v>84515</v>
      </c>
      <c r="E560" s="344">
        <f t="shared" si="49"/>
        <v>3.8473619520189377</v>
      </c>
      <c r="F560" s="345">
        <f>SUM(E$12:E560)</f>
        <v>1104.9350907863559</v>
      </c>
      <c r="G560" s="345">
        <f t="shared" si="50"/>
        <v>36.831169692878532</v>
      </c>
      <c r="H560" s="350">
        <f t="shared" si="53"/>
        <v>111</v>
      </c>
      <c r="I560" s="350">
        <f t="shared" si="53"/>
        <v>29</v>
      </c>
    </row>
    <row r="561" spans="2:9" hidden="1" x14ac:dyDescent="0.3">
      <c r="B561" s="354">
        <v>550</v>
      </c>
      <c r="C561" s="393">
        <v>21706119</v>
      </c>
      <c r="D561" s="349">
        <v>84700</v>
      </c>
      <c r="E561" s="344">
        <f t="shared" si="49"/>
        <v>3.8557836755132699</v>
      </c>
      <c r="F561" s="345">
        <f>SUM(E$12:E561)</f>
        <v>1108.7908744618692</v>
      </c>
      <c r="G561" s="345">
        <f t="shared" si="50"/>
        <v>36.959695815395641</v>
      </c>
      <c r="H561" s="350">
        <f t="shared" si="53"/>
        <v>111</v>
      </c>
      <c r="I561" s="350">
        <f t="shared" si="53"/>
        <v>29</v>
      </c>
    </row>
    <row r="562" spans="2:9" hidden="1" x14ac:dyDescent="0.3">
      <c r="B562" s="354">
        <v>551</v>
      </c>
      <c r="C562" s="393">
        <v>21790819</v>
      </c>
      <c r="D562" s="349">
        <v>84885</v>
      </c>
      <c r="E562" s="344">
        <f t="shared" si="49"/>
        <v>3.8642053990076022</v>
      </c>
      <c r="F562" s="345">
        <f>SUM(E$12:E562)</f>
        <v>1112.6550798608769</v>
      </c>
      <c r="G562" s="345">
        <f t="shared" si="50"/>
        <v>37.088502662029228</v>
      </c>
      <c r="H562" s="350">
        <f t="shared" si="53"/>
        <v>111</v>
      </c>
      <c r="I562" s="350">
        <f t="shared" si="53"/>
        <v>29</v>
      </c>
    </row>
    <row r="563" spans="2:9" hidden="1" x14ac:dyDescent="0.3">
      <c r="B563" s="354">
        <v>552</v>
      </c>
      <c r="C563" s="393">
        <v>21875704</v>
      </c>
      <c r="D563" s="349">
        <v>85070</v>
      </c>
      <c r="E563" s="344">
        <f t="shared" si="49"/>
        <v>3.8726271225019349</v>
      </c>
      <c r="F563" s="345">
        <f>SUM(E$12:E563)</f>
        <v>1116.5277069833787</v>
      </c>
      <c r="G563" s="345">
        <f t="shared" si="50"/>
        <v>37.217590232779294</v>
      </c>
      <c r="H563" s="350">
        <f t="shared" si="53"/>
        <v>111</v>
      </c>
      <c r="I563" s="350">
        <f t="shared" si="53"/>
        <v>29</v>
      </c>
    </row>
    <row r="564" spans="2:9" hidden="1" x14ac:dyDescent="0.3">
      <c r="B564" s="354">
        <v>553</v>
      </c>
      <c r="C564" s="393">
        <v>21960774</v>
      </c>
      <c r="D564" s="349">
        <v>85255</v>
      </c>
      <c r="E564" s="344">
        <f t="shared" si="49"/>
        <v>3.8810488459962671</v>
      </c>
      <c r="F564" s="345">
        <f>SUM(E$12:E564)</f>
        <v>1120.408755829375</v>
      </c>
      <c r="G564" s="345">
        <f t="shared" si="50"/>
        <v>37.346958527645832</v>
      </c>
      <c r="H564" s="350">
        <f t="shared" si="53"/>
        <v>111</v>
      </c>
      <c r="I564" s="350">
        <f t="shared" si="53"/>
        <v>29</v>
      </c>
    </row>
    <row r="565" spans="2:9" hidden="1" x14ac:dyDescent="0.3">
      <c r="B565" s="354">
        <v>554</v>
      </c>
      <c r="C565" s="393">
        <v>22046029</v>
      </c>
      <c r="D565" s="349">
        <v>85440</v>
      </c>
      <c r="E565" s="344">
        <f t="shared" si="49"/>
        <v>3.8894705694905993</v>
      </c>
      <c r="F565" s="345">
        <f>SUM(E$12:E565)</f>
        <v>1124.2982263988656</v>
      </c>
      <c r="G565" s="345">
        <f t="shared" si="50"/>
        <v>37.476607546628856</v>
      </c>
      <c r="H565" s="350">
        <f t="shared" si="53"/>
        <v>111</v>
      </c>
      <c r="I565" s="350">
        <f t="shared" si="53"/>
        <v>29</v>
      </c>
    </row>
    <row r="566" spans="2:9" hidden="1" x14ac:dyDescent="0.3">
      <c r="B566" s="354">
        <v>555</v>
      </c>
      <c r="C566" s="393">
        <v>22131469</v>
      </c>
      <c r="D566" s="349">
        <v>85625</v>
      </c>
      <c r="E566" s="344">
        <f t="shared" si="49"/>
        <v>3.897892292984932</v>
      </c>
      <c r="F566" s="345">
        <f>SUM(E$12:E566)</f>
        <v>1128.1961186918506</v>
      </c>
      <c r="G566" s="345">
        <f t="shared" si="50"/>
        <v>37.606537289728358</v>
      </c>
      <c r="H566" s="350">
        <f t="shared" si="53"/>
        <v>111</v>
      </c>
      <c r="I566" s="350">
        <f t="shared" si="53"/>
        <v>29</v>
      </c>
    </row>
    <row r="567" spans="2:9" hidden="1" x14ac:dyDescent="0.3">
      <c r="B567" s="354">
        <v>556</v>
      </c>
      <c r="C567" s="393">
        <v>22217094</v>
      </c>
      <c r="D567" s="349">
        <v>85811</v>
      </c>
      <c r="E567" s="344">
        <f t="shared" si="49"/>
        <v>3.9063595393089634</v>
      </c>
      <c r="F567" s="345">
        <f>SUM(E$12:E567)</f>
        <v>1132.1024782311597</v>
      </c>
      <c r="G567" s="345">
        <f t="shared" si="50"/>
        <v>37.736749274371988</v>
      </c>
      <c r="H567" s="350">
        <f t="shared" si="53"/>
        <v>111</v>
      </c>
      <c r="I567" s="350">
        <f t="shared" si="53"/>
        <v>29</v>
      </c>
    </row>
    <row r="568" spans="2:9" hidden="1" x14ac:dyDescent="0.3">
      <c r="B568" s="354">
        <v>557</v>
      </c>
      <c r="C568" s="393">
        <v>22302905</v>
      </c>
      <c r="D568" s="349">
        <v>85996</v>
      </c>
      <c r="E568" s="344">
        <f t="shared" si="49"/>
        <v>3.9147812628032956</v>
      </c>
      <c r="F568" s="345">
        <f>SUM(E$12:E568)</f>
        <v>1136.0172594939629</v>
      </c>
      <c r="G568" s="345">
        <f t="shared" si="50"/>
        <v>37.867241983132097</v>
      </c>
      <c r="H568" s="350">
        <f t="shared" si="53"/>
        <v>111</v>
      </c>
      <c r="I568" s="350">
        <f t="shared" si="53"/>
        <v>29</v>
      </c>
    </row>
    <row r="569" spans="2:9" hidden="1" x14ac:dyDescent="0.3">
      <c r="B569" s="354">
        <v>558</v>
      </c>
      <c r="C569" s="393">
        <v>22388901</v>
      </c>
      <c r="D569" s="349">
        <v>86182</v>
      </c>
      <c r="E569" s="344">
        <f t="shared" si="49"/>
        <v>3.9232485091273275</v>
      </c>
      <c r="F569" s="345">
        <f>SUM(E$12:E569)</f>
        <v>1139.9405080030901</v>
      </c>
      <c r="G569" s="345">
        <f t="shared" si="50"/>
        <v>37.99801693343634</v>
      </c>
      <c r="H569" s="350">
        <f t="shared" si="53"/>
        <v>111</v>
      </c>
      <c r="I569" s="350">
        <f t="shared" si="53"/>
        <v>29</v>
      </c>
    </row>
    <row r="570" spans="2:9" hidden="1" x14ac:dyDescent="0.3">
      <c r="B570" s="354">
        <v>559</v>
      </c>
      <c r="C570" s="393">
        <v>22475083</v>
      </c>
      <c r="D570" s="349">
        <v>86368</v>
      </c>
      <c r="E570" s="344">
        <f t="shared" si="49"/>
        <v>3.9317157554513589</v>
      </c>
      <c r="F570" s="345">
        <f>SUM(E$12:E570)</f>
        <v>1143.8722237585414</v>
      </c>
      <c r="G570" s="345">
        <f t="shared" si="50"/>
        <v>38.12907412528471</v>
      </c>
      <c r="H570" s="350">
        <f t="shared" si="53"/>
        <v>111</v>
      </c>
      <c r="I570" s="350">
        <f t="shared" si="53"/>
        <v>29</v>
      </c>
    </row>
    <row r="571" spans="2:9" hidden="1" x14ac:dyDescent="0.3">
      <c r="B571" s="354">
        <v>560</v>
      </c>
      <c r="C571" s="393">
        <v>22561451</v>
      </c>
      <c r="D571" s="349">
        <v>86554</v>
      </c>
      <c r="E571" s="344">
        <f t="shared" si="49"/>
        <v>3.9401830017753903</v>
      </c>
      <c r="F571" s="345">
        <f>SUM(E$12:E571)</f>
        <v>1147.8124067603169</v>
      </c>
      <c r="G571" s="345">
        <f t="shared" si="50"/>
        <v>38.260413558677229</v>
      </c>
      <c r="H571" s="350">
        <f t="shared" si="53"/>
        <v>111</v>
      </c>
      <c r="I571" s="350">
        <f t="shared" si="53"/>
        <v>29</v>
      </c>
    </row>
    <row r="572" spans="2:9" hidden="1" x14ac:dyDescent="0.3">
      <c r="B572" s="354">
        <v>561</v>
      </c>
      <c r="C572" s="393">
        <v>22648005</v>
      </c>
      <c r="D572" s="349">
        <v>86740</v>
      </c>
      <c r="E572" s="344">
        <f t="shared" si="49"/>
        <v>3.9486502480994217</v>
      </c>
      <c r="F572" s="345">
        <f>SUM(E$12:E572)</f>
        <v>1151.7610570084164</v>
      </c>
      <c r="G572" s="345">
        <f t="shared" si="50"/>
        <v>38.392035233613882</v>
      </c>
      <c r="H572" s="350">
        <f t="shared" si="53"/>
        <v>111</v>
      </c>
      <c r="I572" s="350">
        <f t="shared" si="53"/>
        <v>29</v>
      </c>
    </row>
    <row r="573" spans="2:9" hidden="1" x14ac:dyDescent="0.3">
      <c r="B573" s="354">
        <v>562</v>
      </c>
      <c r="C573" s="393">
        <v>22734745</v>
      </c>
      <c r="D573" s="349">
        <v>86926</v>
      </c>
      <c r="E573" s="344">
        <f t="shared" si="49"/>
        <v>3.9571174944234535</v>
      </c>
      <c r="F573" s="345">
        <f>SUM(E$12:E573)</f>
        <v>1155.7181745028399</v>
      </c>
      <c r="G573" s="345">
        <f t="shared" si="50"/>
        <v>38.523939150094662</v>
      </c>
      <c r="H573" s="350">
        <f t="shared" si="53"/>
        <v>111</v>
      </c>
      <c r="I573" s="350">
        <f t="shared" si="53"/>
        <v>29</v>
      </c>
    </row>
    <row r="574" spans="2:9" hidden="1" x14ac:dyDescent="0.3">
      <c r="B574" s="354">
        <v>563</v>
      </c>
      <c r="C574" s="393">
        <v>22821671</v>
      </c>
      <c r="D574" s="349">
        <v>87112</v>
      </c>
      <c r="E574" s="344">
        <f t="shared" si="49"/>
        <v>3.9655847407474849</v>
      </c>
      <c r="F574" s="345">
        <f>SUM(E$12:E574)</f>
        <v>1159.6837592435875</v>
      </c>
      <c r="G574" s="345">
        <f t="shared" si="50"/>
        <v>38.656125308119584</v>
      </c>
      <c r="H574" s="350">
        <f t="shared" ref="H574:I589" si="54">H573</f>
        <v>111</v>
      </c>
      <c r="I574" s="350">
        <f t="shared" si="54"/>
        <v>29</v>
      </c>
    </row>
    <row r="575" spans="2:9" hidden="1" x14ac:dyDescent="0.3">
      <c r="B575" s="354">
        <v>564</v>
      </c>
      <c r="C575" s="393">
        <v>22908783</v>
      </c>
      <c r="D575" s="349">
        <v>87298</v>
      </c>
      <c r="E575" s="344">
        <f t="shared" si="49"/>
        <v>3.9740519870715163</v>
      </c>
      <c r="F575" s="345">
        <f>SUM(E$12:E575)</f>
        <v>1163.657811230659</v>
      </c>
      <c r="G575" s="345">
        <f t="shared" si="50"/>
        <v>38.788593707688634</v>
      </c>
      <c r="H575" s="350">
        <f t="shared" si="54"/>
        <v>111</v>
      </c>
      <c r="I575" s="350">
        <f t="shared" si="54"/>
        <v>29</v>
      </c>
    </row>
    <row r="576" spans="2:9" hidden="1" x14ac:dyDescent="0.3">
      <c r="B576" s="354">
        <v>565</v>
      </c>
      <c r="C576" s="393">
        <v>22996081</v>
      </c>
      <c r="D576" s="349">
        <v>87485</v>
      </c>
      <c r="E576" s="344">
        <f t="shared" si="49"/>
        <v>3.9825647562252469</v>
      </c>
      <c r="F576" s="345">
        <f>SUM(E$12:E576)</f>
        <v>1167.6403759868842</v>
      </c>
      <c r="G576" s="345">
        <f t="shared" si="50"/>
        <v>38.921345866229473</v>
      </c>
      <c r="H576" s="350">
        <f t="shared" si="54"/>
        <v>111</v>
      </c>
      <c r="I576" s="350">
        <f t="shared" si="54"/>
        <v>29</v>
      </c>
    </row>
    <row r="577" spans="2:9" hidden="1" x14ac:dyDescent="0.3">
      <c r="B577" s="354">
        <v>566</v>
      </c>
      <c r="C577" s="393">
        <v>23083566</v>
      </c>
      <c r="D577" s="349">
        <v>87671</v>
      </c>
      <c r="E577" s="344">
        <f t="shared" si="49"/>
        <v>3.9910320025492783</v>
      </c>
      <c r="F577" s="345">
        <f>SUM(E$12:E577)</f>
        <v>1171.6314079894335</v>
      </c>
      <c r="G577" s="345">
        <f t="shared" si="50"/>
        <v>39.054380266314446</v>
      </c>
      <c r="H577" s="350">
        <f t="shared" si="54"/>
        <v>111</v>
      </c>
      <c r="I577" s="350">
        <f t="shared" si="54"/>
        <v>29</v>
      </c>
    </row>
    <row r="578" spans="2:9" hidden="1" x14ac:dyDescent="0.3">
      <c r="B578" s="354">
        <v>567</v>
      </c>
      <c r="C578" s="393">
        <v>23171237</v>
      </c>
      <c r="D578" s="349">
        <v>87858</v>
      </c>
      <c r="E578" s="344">
        <f t="shared" si="49"/>
        <v>3.9995447717030093</v>
      </c>
      <c r="F578" s="345">
        <f>SUM(E$12:E578)</f>
        <v>1175.6309527611365</v>
      </c>
      <c r="G578" s="345">
        <f t="shared" si="50"/>
        <v>39.187698425371217</v>
      </c>
      <c r="H578" s="350">
        <f t="shared" si="54"/>
        <v>111</v>
      </c>
      <c r="I578" s="350">
        <f t="shared" si="54"/>
        <v>29</v>
      </c>
    </row>
    <row r="579" spans="2:9" hidden="1" x14ac:dyDescent="0.3">
      <c r="B579" s="354">
        <v>568</v>
      </c>
      <c r="C579" s="393">
        <v>23259095</v>
      </c>
      <c r="D579" s="349">
        <v>88045</v>
      </c>
      <c r="E579" s="344">
        <f t="shared" si="49"/>
        <v>4.0080575408567398</v>
      </c>
      <c r="F579" s="345">
        <f>SUM(E$12:E579)</f>
        <v>1179.6390103019933</v>
      </c>
      <c r="G579" s="345">
        <f t="shared" si="50"/>
        <v>39.321300343399777</v>
      </c>
      <c r="H579" s="350">
        <f t="shared" si="54"/>
        <v>111</v>
      </c>
      <c r="I579" s="350">
        <f t="shared" si="54"/>
        <v>29</v>
      </c>
    </row>
    <row r="580" spans="2:9" hidden="1" x14ac:dyDescent="0.3">
      <c r="B580" s="354">
        <v>569</v>
      </c>
      <c r="C580" s="393">
        <v>23347140</v>
      </c>
      <c r="D580" s="349">
        <v>88231</v>
      </c>
      <c r="E580" s="344">
        <f t="shared" si="49"/>
        <v>4.0165247871807708</v>
      </c>
      <c r="F580" s="345">
        <f>SUM(E$12:E580)</f>
        <v>1183.655535089174</v>
      </c>
      <c r="G580" s="345">
        <f t="shared" si="50"/>
        <v>39.455184502972465</v>
      </c>
      <c r="H580" s="350">
        <f t="shared" si="54"/>
        <v>111</v>
      </c>
      <c r="I580" s="350">
        <f t="shared" si="54"/>
        <v>29</v>
      </c>
    </row>
    <row r="581" spans="2:9" hidden="1" x14ac:dyDescent="0.3">
      <c r="B581" s="354">
        <v>570</v>
      </c>
      <c r="C581" s="393">
        <v>23435371</v>
      </c>
      <c r="D581" s="349">
        <v>88418</v>
      </c>
      <c r="E581" s="344">
        <f t="shared" si="49"/>
        <v>4.0250375563345013</v>
      </c>
      <c r="F581" s="345">
        <f>SUM(E$12:E581)</f>
        <v>1187.6805726455086</v>
      </c>
      <c r="G581" s="345">
        <f t="shared" si="50"/>
        <v>39.589352421516956</v>
      </c>
      <c r="H581" s="350">
        <f t="shared" si="54"/>
        <v>111</v>
      </c>
      <c r="I581" s="350">
        <f t="shared" si="54"/>
        <v>29</v>
      </c>
    </row>
    <row r="582" spans="2:9" hidden="1" x14ac:dyDescent="0.3">
      <c r="B582" s="354">
        <v>571</v>
      </c>
      <c r="C582" s="393">
        <v>23523789</v>
      </c>
      <c r="D582" s="349">
        <v>88606</v>
      </c>
      <c r="E582" s="344">
        <f t="shared" si="49"/>
        <v>4.0335958483179315</v>
      </c>
      <c r="F582" s="345">
        <f>SUM(E$12:E582)</f>
        <v>1191.7141684938265</v>
      </c>
      <c r="G582" s="345">
        <f t="shared" si="50"/>
        <v>39.723805616460886</v>
      </c>
      <c r="H582" s="350">
        <f t="shared" si="54"/>
        <v>111</v>
      </c>
      <c r="I582" s="350">
        <f t="shared" si="54"/>
        <v>29</v>
      </c>
    </row>
    <row r="583" spans="2:9" hidden="1" x14ac:dyDescent="0.3">
      <c r="B583" s="354">
        <v>572</v>
      </c>
      <c r="C583" s="393">
        <v>23612395</v>
      </c>
      <c r="D583" s="349">
        <v>88793</v>
      </c>
      <c r="E583" s="344">
        <f t="shared" si="49"/>
        <v>4.0421086174716621</v>
      </c>
      <c r="F583" s="345">
        <f>SUM(E$12:E583)</f>
        <v>1195.7562771112982</v>
      </c>
      <c r="G583" s="345">
        <f t="shared" si="50"/>
        <v>39.858542570376606</v>
      </c>
      <c r="H583" s="350">
        <f t="shared" si="54"/>
        <v>111</v>
      </c>
      <c r="I583" s="350">
        <f t="shared" si="54"/>
        <v>29</v>
      </c>
    </row>
    <row r="584" spans="2:9" hidden="1" x14ac:dyDescent="0.3">
      <c r="B584" s="354">
        <v>573</v>
      </c>
      <c r="C584" s="393">
        <v>23701188</v>
      </c>
      <c r="D584" s="349">
        <v>88980</v>
      </c>
      <c r="E584" s="344">
        <f t="shared" si="49"/>
        <v>4.0506213866253926</v>
      </c>
      <c r="F584" s="345">
        <f>SUM(E$12:E584)</f>
        <v>1199.8068984979236</v>
      </c>
      <c r="G584" s="345">
        <f t="shared" si="50"/>
        <v>39.993563283264123</v>
      </c>
      <c r="H584" s="350">
        <f t="shared" si="54"/>
        <v>111</v>
      </c>
      <c r="I584" s="350">
        <f t="shared" si="54"/>
        <v>29</v>
      </c>
    </row>
    <row r="585" spans="2:9" hidden="1" x14ac:dyDescent="0.3">
      <c r="B585" s="354">
        <v>574</v>
      </c>
      <c r="C585" s="393">
        <v>23790168</v>
      </c>
      <c r="D585" s="349">
        <v>89167</v>
      </c>
      <c r="E585" s="344">
        <f t="shared" si="49"/>
        <v>4.0591341557791232</v>
      </c>
      <c r="F585" s="345">
        <f>SUM(E$12:E585)</f>
        <v>1203.8660326537026</v>
      </c>
      <c r="G585" s="345">
        <f t="shared" si="50"/>
        <v>40.128867755123423</v>
      </c>
      <c r="H585" s="350">
        <f t="shared" si="54"/>
        <v>111</v>
      </c>
      <c r="I585" s="350">
        <f t="shared" si="54"/>
        <v>29</v>
      </c>
    </row>
    <row r="586" spans="2:9" hidden="1" x14ac:dyDescent="0.3">
      <c r="B586" s="354">
        <v>575</v>
      </c>
      <c r="C586" s="393">
        <v>23879335</v>
      </c>
      <c r="D586" s="349">
        <v>89355</v>
      </c>
      <c r="E586" s="344">
        <f t="shared" si="49"/>
        <v>4.0676924477625533</v>
      </c>
      <c r="F586" s="345">
        <f>SUM(E$12:E586)</f>
        <v>1207.9337251014651</v>
      </c>
      <c r="G586" s="345">
        <f t="shared" si="50"/>
        <v>40.264457503382168</v>
      </c>
      <c r="H586" s="350">
        <f t="shared" si="54"/>
        <v>111</v>
      </c>
      <c r="I586" s="350">
        <f t="shared" si="54"/>
        <v>29</v>
      </c>
    </row>
    <row r="587" spans="2:9" hidden="1" x14ac:dyDescent="0.3">
      <c r="B587" s="354">
        <v>576</v>
      </c>
      <c r="C587" s="393">
        <v>23968690</v>
      </c>
      <c r="D587" s="349">
        <v>89543</v>
      </c>
      <c r="E587" s="344">
        <f t="shared" si="49"/>
        <v>4.0762507397459826</v>
      </c>
      <c r="F587" s="345">
        <f>SUM(E$12:E587)</f>
        <v>1212.0099758412111</v>
      </c>
      <c r="G587" s="345">
        <f t="shared" si="50"/>
        <v>40.400332528040373</v>
      </c>
      <c r="H587" s="350">
        <f t="shared" si="54"/>
        <v>111</v>
      </c>
      <c r="I587" s="350">
        <f t="shared" si="54"/>
        <v>29</v>
      </c>
    </row>
    <row r="588" spans="2:9" hidden="1" x14ac:dyDescent="0.3">
      <c r="B588" s="354">
        <v>577</v>
      </c>
      <c r="C588" s="393">
        <v>24058233</v>
      </c>
      <c r="D588" s="349">
        <v>89730</v>
      </c>
      <c r="E588" s="344">
        <f t="shared" ref="E588:E651" si="55">D588/(VLOOKUP(H588,$L$12:$N$51,3,0)+VLOOKUP(I588,$P$12:$R$131,3,0)*$F$8/$E$8)</f>
        <v>4.0847635088997132</v>
      </c>
      <c r="F588" s="345">
        <f>SUM(E$12:E588)</f>
        <v>1216.0947393501108</v>
      </c>
      <c r="G588" s="345">
        <f t="shared" si="50"/>
        <v>40.53649131167036</v>
      </c>
      <c r="H588" s="350">
        <f t="shared" si="54"/>
        <v>111</v>
      </c>
      <c r="I588" s="350">
        <f t="shared" si="54"/>
        <v>29</v>
      </c>
    </row>
    <row r="589" spans="2:9" hidden="1" x14ac:dyDescent="0.3">
      <c r="B589" s="354">
        <v>578</v>
      </c>
      <c r="C589" s="393">
        <v>24147963</v>
      </c>
      <c r="D589" s="349">
        <v>89918</v>
      </c>
      <c r="E589" s="344">
        <f t="shared" si="55"/>
        <v>4.0933218008831425</v>
      </c>
      <c r="F589" s="345">
        <f>SUM(E$12:E589)</f>
        <v>1220.1880611509939</v>
      </c>
      <c r="G589" s="345">
        <f t="shared" ref="G589:G652" si="56">F589/$B$8</f>
        <v>40.672935371699801</v>
      </c>
      <c r="H589" s="350">
        <f t="shared" si="54"/>
        <v>111</v>
      </c>
      <c r="I589" s="350">
        <f t="shared" si="54"/>
        <v>29</v>
      </c>
    </row>
    <row r="590" spans="2:9" hidden="1" x14ac:dyDescent="0.3">
      <c r="B590" s="354">
        <v>579</v>
      </c>
      <c r="C590" s="393">
        <v>24237881</v>
      </c>
      <c r="D590" s="349">
        <v>90106</v>
      </c>
      <c r="E590" s="344">
        <f t="shared" si="55"/>
        <v>4.1018800928665726</v>
      </c>
      <c r="F590" s="345">
        <f>SUM(E$12:E590)</f>
        <v>1224.2899412438605</v>
      </c>
      <c r="G590" s="345">
        <f t="shared" si="56"/>
        <v>40.809664708128686</v>
      </c>
      <c r="H590" s="350">
        <f t="shared" ref="H590:I605" si="57">H589</f>
        <v>111</v>
      </c>
      <c r="I590" s="350">
        <f t="shared" si="57"/>
        <v>29</v>
      </c>
    </row>
    <row r="591" spans="2:9" hidden="1" x14ac:dyDescent="0.3">
      <c r="B591" s="354">
        <v>580</v>
      </c>
      <c r="C591" s="393">
        <v>24327987</v>
      </c>
      <c r="D591" s="349">
        <v>90294</v>
      </c>
      <c r="E591" s="344">
        <f t="shared" si="55"/>
        <v>4.1104383848500019</v>
      </c>
      <c r="F591" s="345">
        <f>SUM(E$12:E591)</f>
        <v>1228.4003796287107</v>
      </c>
      <c r="G591" s="345">
        <f t="shared" si="56"/>
        <v>40.946679320957024</v>
      </c>
      <c r="H591" s="350">
        <f t="shared" si="57"/>
        <v>111</v>
      </c>
      <c r="I591" s="350">
        <f t="shared" si="57"/>
        <v>29</v>
      </c>
    </row>
    <row r="592" spans="2:9" hidden="1" x14ac:dyDescent="0.3">
      <c r="B592" s="354">
        <v>581</v>
      </c>
      <c r="C592" s="393">
        <v>24418281</v>
      </c>
      <c r="D592" s="349">
        <v>90483</v>
      </c>
      <c r="E592" s="344">
        <f t="shared" si="55"/>
        <v>4.1190421996631308</v>
      </c>
      <c r="F592" s="345">
        <f>SUM(E$12:E592)</f>
        <v>1232.5194218283739</v>
      </c>
      <c r="G592" s="345">
        <f t="shared" si="56"/>
        <v>41.083980727612463</v>
      </c>
      <c r="H592" s="350">
        <f t="shared" si="57"/>
        <v>111</v>
      </c>
      <c r="I592" s="350">
        <f t="shared" si="57"/>
        <v>29</v>
      </c>
    </row>
    <row r="593" spans="2:9" hidden="1" x14ac:dyDescent="0.3">
      <c r="B593" s="354">
        <v>582</v>
      </c>
      <c r="C593" s="393">
        <v>24508764</v>
      </c>
      <c r="D593" s="349">
        <v>90671</v>
      </c>
      <c r="E593" s="344">
        <f t="shared" si="55"/>
        <v>4.127600491646561</v>
      </c>
      <c r="F593" s="345">
        <f>SUM(E$12:E593)</f>
        <v>1236.6470223200204</v>
      </c>
      <c r="G593" s="345">
        <f t="shared" si="56"/>
        <v>41.221567410667348</v>
      </c>
      <c r="H593" s="350">
        <f t="shared" si="57"/>
        <v>111</v>
      </c>
      <c r="I593" s="350">
        <f t="shared" si="57"/>
        <v>29</v>
      </c>
    </row>
    <row r="594" spans="2:9" hidden="1" x14ac:dyDescent="0.3">
      <c r="B594" s="354">
        <v>583</v>
      </c>
      <c r="C594" s="393">
        <v>24599435</v>
      </c>
      <c r="D594" s="349">
        <v>90859</v>
      </c>
      <c r="E594" s="344">
        <f t="shared" si="55"/>
        <v>4.1361587836299902</v>
      </c>
      <c r="F594" s="345">
        <f>SUM(E$12:E594)</f>
        <v>1240.7831811036503</v>
      </c>
      <c r="G594" s="345">
        <f t="shared" si="56"/>
        <v>41.359439370121677</v>
      </c>
      <c r="H594" s="350">
        <f t="shared" si="57"/>
        <v>111</v>
      </c>
      <c r="I594" s="350">
        <f t="shared" si="57"/>
        <v>29</v>
      </c>
    </row>
    <row r="595" spans="2:9" hidden="1" x14ac:dyDescent="0.3">
      <c r="B595" s="354">
        <v>584</v>
      </c>
      <c r="C595" s="393">
        <v>24690294</v>
      </c>
      <c r="D595" s="349">
        <v>91048</v>
      </c>
      <c r="E595" s="344">
        <f t="shared" si="55"/>
        <v>4.1447625984431191</v>
      </c>
      <c r="F595" s="345">
        <f>SUM(E$12:E595)</f>
        <v>1244.9279437020934</v>
      </c>
      <c r="G595" s="345">
        <f t="shared" si="56"/>
        <v>41.497598123403115</v>
      </c>
      <c r="H595" s="350">
        <f t="shared" si="57"/>
        <v>111</v>
      </c>
      <c r="I595" s="350">
        <f t="shared" si="57"/>
        <v>29</v>
      </c>
    </row>
    <row r="596" spans="2:9" hidden="1" x14ac:dyDescent="0.3">
      <c r="B596" s="354">
        <v>585</v>
      </c>
      <c r="C596" s="393">
        <v>24781342</v>
      </c>
      <c r="D596" s="349">
        <v>91237</v>
      </c>
      <c r="E596" s="344">
        <f t="shared" si="55"/>
        <v>4.153366413256248</v>
      </c>
      <c r="F596" s="345">
        <f>SUM(E$12:E596)</f>
        <v>1249.0813101153497</v>
      </c>
      <c r="G596" s="345">
        <f t="shared" si="56"/>
        <v>41.636043670511654</v>
      </c>
      <c r="H596" s="350">
        <f t="shared" si="57"/>
        <v>111</v>
      </c>
      <c r="I596" s="350">
        <f t="shared" si="57"/>
        <v>29</v>
      </c>
    </row>
    <row r="597" spans="2:9" hidden="1" x14ac:dyDescent="0.3">
      <c r="B597" s="354">
        <v>586</v>
      </c>
      <c r="C597" s="393">
        <v>24872579</v>
      </c>
      <c r="D597" s="349">
        <v>91425</v>
      </c>
      <c r="E597" s="344">
        <f t="shared" si="55"/>
        <v>4.1619247052396773</v>
      </c>
      <c r="F597" s="345">
        <f>SUM(E$12:E597)</f>
        <v>1253.2432348205894</v>
      </c>
      <c r="G597" s="345">
        <f t="shared" si="56"/>
        <v>41.774774494019645</v>
      </c>
      <c r="H597" s="350">
        <f t="shared" si="57"/>
        <v>111</v>
      </c>
      <c r="I597" s="350">
        <f t="shared" si="57"/>
        <v>29</v>
      </c>
    </row>
    <row r="598" spans="2:9" hidden="1" x14ac:dyDescent="0.3">
      <c r="B598" s="354">
        <v>587</v>
      </c>
      <c r="C598" s="393">
        <v>24964004</v>
      </c>
      <c r="D598" s="349">
        <v>91614</v>
      </c>
      <c r="E598" s="344">
        <f t="shared" si="55"/>
        <v>4.1705285200528062</v>
      </c>
      <c r="F598" s="345">
        <f>SUM(E$12:E598)</f>
        <v>1257.4137633406422</v>
      </c>
      <c r="G598" s="345">
        <f t="shared" si="56"/>
        <v>41.913792111354738</v>
      </c>
      <c r="H598" s="350">
        <f t="shared" si="57"/>
        <v>111</v>
      </c>
      <c r="I598" s="350">
        <f t="shared" si="57"/>
        <v>29</v>
      </c>
    </row>
    <row r="599" spans="2:9" hidden="1" x14ac:dyDescent="0.3">
      <c r="B599" s="354">
        <v>588</v>
      </c>
      <c r="C599" s="393">
        <v>25055618</v>
      </c>
      <c r="D599" s="349">
        <v>91803</v>
      </c>
      <c r="E599" s="344">
        <f t="shared" si="55"/>
        <v>4.1791323348659351</v>
      </c>
      <c r="F599" s="345">
        <f>SUM(E$12:E599)</f>
        <v>1261.5928956755081</v>
      </c>
      <c r="G599" s="345">
        <f t="shared" si="56"/>
        <v>42.053096522516938</v>
      </c>
      <c r="H599" s="350">
        <f t="shared" si="57"/>
        <v>111</v>
      </c>
      <c r="I599" s="350">
        <f t="shared" si="57"/>
        <v>29</v>
      </c>
    </row>
    <row r="600" spans="2:9" hidden="1" x14ac:dyDescent="0.3">
      <c r="B600" s="354">
        <v>589</v>
      </c>
      <c r="C600" s="393">
        <v>25147421</v>
      </c>
      <c r="D600" s="349">
        <v>91992</v>
      </c>
      <c r="E600" s="344">
        <f t="shared" si="55"/>
        <v>4.1877361496790639</v>
      </c>
      <c r="F600" s="345">
        <f>SUM(E$12:E600)</f>
        <v>1265.7806318251871</v>
      </c>
      <c r="G600" s="345">
        <f t="shared" si="56"/>
        <v>42.19268772750624</v>
      </c>
      <c r="H600" s="350">
        <f t="shared" si="57"/>
        <v>111</v>
      </c>
      <c r="I600" s="350">
        <f t="shared" si="57"/>
        <v>29</v>
      </c>
    </row>
    <row r="601" spans="2:9" hidden="1" x14ac:dyDescent="0.3">
      <c r="B601" s="354">
        <v>590</v>
      </c>
      <c r="C601" s="393">
        <v>25239413</v>
      </c>
      <c r="D601" s="349">
        <v>92182</v>
      </c>
      <c r="E601" s="344">
        <f t="shared" si="55"/>
        <v>4.1963854873218915</v>
      </c>
      <c r="F601" s="345">
        <f>SUM(E$12:E601)</f>
        <v>1269.9770173125091</v>
      </c>
      <c r="G601" s="345">
        <f t="shared" si="56"/>
        <v>42.332567243750304</v>
      </c>
      <c r="H601" s="350">
        <f t="shared" si="57"/>
        <v>111</v>
      </c>
      <c r="I601" s="350">
        <f t="shared" si="57"/>
        <v>29</v>
      </c>
    </row>
    <row r="602" spans="2:9" hidden="1" x14ac:dyDescent="0.3">
      <c r="B602" s="354">
        <v>591</v>
      </c>
      <c r="C602" s="393">
        <v>25331595</v>
      </c>
      <c r="D602" s="349">
        <v>92371</v>
      </c>
      <c r="E602" s="344">
        <f t="shared" si="55"/>
        <v>4.2049893021350204</v>
      </c>
      <c r="F602" s="345">
        <f>SUM(E$12:E602)</f>
        <v>1274.1820066146443</v>
      </c>
      <c r="G602" s="345">
        <f t="shared" si="56"/>
        <v>42.472733553821477</v>
      </c>
      <c r="H602" s="350">
        <f t="shared" si="57"/>
        <v>111</v>
      </c>
      <c r="I602" s="350">
        <f t="shared" si="57"/>
        <v>29</v>
      </c>
    </row>
    <row r="603" spans="2:9" hidden="1" x14ac:dyDescent="0.3">
      <c r="B603" s="354">
        <v>592</v>
      </c>
      <c r="C603" s="393">
        <v>25423966</v>
      </c>
      <c r="D603" s="349">
        <v>92560</v>
      </c>
      <c r="E603" s="344">
        <f t="shared" si="55"/>
        <v>4.2135931169481493</v>
      </c>
      <c r="F603" s="345">
        <f>SUM(E$12:E603)</f>
        <v>1278.3955997315925</v>
      </c>
      <c r="G603" s="345">
        <f t="shared" si="56"/>
        <v>42.613186657719751</v>
      </c>
      <c r="H603" s="350">
        <f t="shared" si="57"/>
        <v>111</v>
      </c>
      <c r="I603" s="350">
        <f t="shared" si="57"/>
        <v>29</v>
      </c>
    </row>
    <row r="604" spans="2:9" hidden="1" x14ac:dyDescent="0.3">
      <c r="B604" s="354">
        <v>593</v>
      </c>
      <c r="C604" s="393">
        <v>25516526</v>
      </c>
      <c r="D604" s="349">
        <v>92750</v>
      </c>
      <c r="E604" s="344">
        <f t="shared" si="55"/>
        <v>4.2222424545909778</v>
      </c>
      <c r="F604" s="345">
        <f>SUM(E$12:E604)</f>
        <v>1282.6178421861835</v>
      </c>
      <c r="G604" s="345">
        <f t="shared" si="56"/>
        <v>42.753928072872782</v>
      </c>
      <c r="H604" s="350">
        <f t="shared" si="57"/>
        <v>111</v>
      </c>
      <c r="I604" s="350">
        <f t="shared" si="57"/>
        <v>29</v>
      </c>
    </row>
    <row r="605" spans="2:9" hidden="1" x14ac:dyDescent="0.3">
      <c r="B605" s="354">
        <v>594</v>
      </c>
      <c r="C605" s="393">
        <v>25609276</v>
      </c>
      <c r="D605" s="349">
        <v>92940</v>
      </c>
      <c r="E605" s="344">
        <f t="shared" si="55"/>
        <v>4.2308917922338054</v>
      </c>
      <c r="F605" s="345">
        <f>SUM(E$12:E605)</f>
        <v>1286.8487339784172</v>
      </c>
      <c r="G605" s="345">
        <f t="shared" si="56"/>
        <v>42.894957799280569</v>
      </c>
      <c r="H605" s="350">
        <f t="shared" si="57"/>
        <v>111</v>
      </c>
      <c r="I605" s="350">
        <f t="shared" si="57"/>
        <v>29</v>
      </c>
    </row>
    <row r="606" spans="2:9" hidden="1" x14ac:dyDescent="0.3">
      <c r="B606" s="354">
        <v>595</v>
      </c>
      <c r="C606" s="393">
        <v>25702216</v>
      </c>
      <c r="D606" s="349">
        <v>93129</v>
      </c>
      <c r="E606" s="344">
        <f t="shared" si="55"/>
        <v>4.2394956070469343</v>
      </c>
      <c r="F606" s="345">
        <f>SUM(E$12:E606)</f>
        <v>1291.0882295854642</v>
      </c>
      <c r="G606" s="345">
        <f t="shared" si="56"/>
        <v>43.036274319515471</v>
      </c>
      <c r="H606" s="350">
        <f t="shared" ref="H606:I621" si="58">H605</f>
        <v>111</v>
      </c>
      <c r="I606" s="350">
        <f t="shared" si="58"/>
        <v>29</v>
      </c>
    </row>
    <row r="607" spans="2:9" hidden="1" x14ac:dyDescent="0.3">
      <c r="B607" s="354">
        <v>596</v>
      </c>
      <c r="C607" s="393">
        <v>25795345</v>
      </c>
      <c r="D607" s="349">
        <v>93319</v>
      </c>
      <c r="E607" s="344">
        <f t="shared" si="55"/>
        <v>4.2481449446897619</v>
      </c>
      <c r="F607" s="345">
        <f>SUM(E$12:E607)</f>
        <v>1295.336374530154</v>
      </c>
      <c r="G607" s="345">
        <f t="shared" si="56"/>
        <v>43.177879151005136</v>
      </c>
      <c r="H607" s="350">
        <f t="shared" si="58"/>
        <v>111</v>
      </c>
      <c r="I607" s="350">
        <f t="shared" si="58"/>
        <v>29</v>
      </c>
    </row>
    <row r="608" spans="2:9" hidden="1" x14ac:dyDescent="0.3">
      <c r="B608" s="354">
        <v>597</v>
      </c>
      <c r="C608" s="393">
        <v>25888664</v>
      </c>
      <c r="D608" s="349">
        <v>93509</v>
      </c>
      <c r="E608" s="344">
        <f t="shared" si="55"/>
        <v>4.2567942823325895</v>
      </c>
      <c r="F608" s="345">
        <f>SUM(E$12:E608)</f>
        <v>1299.5931688124865</v>
      </c>
      <c r="G608" s="345">
        <f t="shared" si="56"/>
        <v>43.319772293749551</v>
      </c>
      <c r="H608" s="350">
        <f t="shared" si="58"/>
        <v>111</v>
      </c>
      <c r="I608" s="350">
        <f t="shared" si="58"/>
        <v>29</v>
      </c>
    </row>
    <row r="609" spans="2:9" hidden="1" x14ac:dyDescent="0.3">
      <c r="B609" s="354">
        <v>598</v>
      </c>
      <c r="C609" s="393">
        <v>25982173</v>
      </c>
      <c r="D609" s="349">
        <v>93699</v>
      </c>
      <c r="E609" s="344">
        <f t="shared" si="55"/>
        <v>4.2530525169079931</v>
      </c>
      <c r="F609" s="345">
        <f>SUM(E$12:E609)</f>
        <v>1303.8462213293944</v>
      </c>
      <c r="G609" s="345">
        <f t="shared" si="56"/>
        <v>43.461540710979811</v>
      </c>
      <c r="H609" s="350">
        <v>116</v>
      </c>
      <c r="I609" s="350">
        <f t="shared" si="58"/>
        <v>29</v>
      </c>
    </row>
    <row r="610" spans="2:9" x14ac:dyDescent="0.3">
      <c r="B610" s="354">
        <v>599</v>
      </c>
      <c r="C610" s="393">
        <v>26075872</v>
      </c>
      <c r="D610" s="349">
        <v>93890</v>
      </c>
      <c r="E610" s="344">
        <f t="shared" si="55"/>
        <v>4.2617221188325543</v>
      </c>
      <c r="F610" s="345">
        <f>SUM(E$12:E610)</f>
        <v>1308.1079434482269</v>
      </c>
      <c r="G610" s="345">
        <f t="shared" si="56"/>
        <v>43.603598114940901</v>
      </c>
      <c r="H610" s="350">
        <f t="shared" si="58"/>
        <v>116</v>
      </c>
      <c r="I610" s="350">
        <f t="shared" si="58"/>
        <v>29</v>
      </c>
    </row>
    <row r="611" spans="2:9" hidden="1" x14ac:dyDescent="0.3">
      <c r="B611" s="355">
        <v>600</v>
      </c>
      <c r="C611" s="393">
        <v>26169762</v>
      </c>
      <c r="D611" s="353">
        <v>94080</v>
      </c>
      <c r="E611" s="344">
        <f t="shared" si="55"/>
        <v>4.0644575970968164</v>
      </c>
      <c r="F611" s="335">
        <f>SUM(E$12:E611)</f>
        <v>1312.1724010453238</v>
      </c>
      <c r="G611" s="345">
        <f t="shared" si="56"/>
        <v>43.739080034844129</v>
      </c>
      <c r="H611" s="334">
        <f t="shared" si="58"/>
        <v>116</v>
      </c>
      <c r="I611" s="346">
        <v>30</v>
      </c>
    </row>
    <row r="612" spans="2:9" hidden="1" x14ac:dyDescent="0.3">
      <c r="B612" s="354">
        <v>601</v>
      </c>
      <c r="C612" s="393">
        <v>26263842</v>
      </c>
      <c r="D612" s="349">
        <v>94270</v>
      </c>
      <c r="E612" s="344">
        <f t="shared" si="55"/>
        <v>4.0726660042338096</v>
      </c>
      <c r="F612" s="345">
        <f>SUM(E$12:E612)</f>
        <v>1316.2450670495575</v>
      </c>
      <c r="G612" s="345">
        <f t="shared" si="56"/>
        <v>43.874835568318581</v>
      </c>
      <c r="H612" s="350">
        <f t="shared" si="58"/>
        <v>116</v>
      </c>
      <c r="I612" s="350">
        <f t="shared" si="58"/>
        <v>30</v>
      </c>
    </row>
    <row r="613" spans="2:9" hidden="1" x14ac:dyDescent="0.3">
      <c r="B613" s="354">
        <v>602</v>
      </c>
      <c r="C613" s="393">
        <v>26358112</v>
      </c>
      <c r="D613" s="349">
        <v>94461</v>
      </c>
      <c r="E613" s="344">
        <f t="shared" si="55"/>
        <v>4.0809176135136305</v>
      </c>
      <c r="F613" s="345">
        <f>SUM(E$12:E613)</f>
        <v>1320.325984663071</v>
      </c>
      <c r="G613" s="345">
        <f t="shared" si="56"/>
        <v>44.0108661554357</v>
      </c>
      <c r="H613" s="350">
        <f t="shared" si="58"/>
        <v>116</v>
      </c>
      <c r="I613" s="350">
        <f t="shared" si="58"/>
        <v>30</v>
      </c>
    </row>
    <row r="614" spans="2:9" hidden="1" x14ac:dyDescent="0.3">
      <c r="B614" s="354">
        <v>603</v>
      </c>
      <c r="C614" s="393">
        <v>26452573</v>
      </c>
      <c r="D614" s="349">
        <v>94652</v>
      </c>
      <c r="E614" s="344">
        <f t="shared" si="55"/>
        <v>4.0891692227934504</v>
      </c>
      <c r="F614" s="345">
        <f>SUM(E$12:E614)</f>
        <v>1324.4151538858646</v>
      </c>
      <c r="G614" s="345">
        <f t="shared" si="56"/>
        <v>44.147171796195487</v>
      </c>
      <c r="H614" s="350">
        <f t="shared" si="58"/>
        <v>116</v>
      </c>
      <c r="I614" s="350">
        <f t="shared" si="58"/>
        <v>30</v>
      </c>
    </row>
    <row r="615" spans="2:9" hidden="1" x14ac:dyDescent="0.3">
      <c r="B615" s="354">
        <v>604</v>
      </c>
      <c r="C615" s="393">
        <v>26547225</v>
      </c>
      <c r="D615" s="349">
        <v>94843</v>
      </c>
      <c r="E615" s="344">
        <f t="shared" si="55"/>
        <v>4.0974208320732712</v>
      </c>
      <c r="F615" s="345">
        <f>SUM(E$12:E615)</f>
        <v>1328.5125747179379</v>
      </c>
      <c r="G615" s="345">
        <f t="shared" si="56"/>
        <v>44.283752490597934</v>
      </c>
      <c r="H615" s="350">
        <f t="shared" si="58"/>
        <v>116</v>
      </c>
      <c r="I615" s="350">
        <f t="shared" si="58"/>
        <v>30</v>
      </c>
    </row>
    <row r="616" spans="2:9" hidden="1" x14ac:dyDescent="0.3">
      <c r="B616" s="354">
        <v>605</v>
      </c>
      <c r="C616" s="393">
        <v>26642068</v>
      </c>
      <c r="D616" s="349">
        <v>95033</v>
      </c>
      <c r="E616" s="344">
        <f t="shared" si="55"/>
        <v>4.1056292392102645</v>
      </c>
      <c r="F616" s="345">
        <f>SUM(E$12:E616)</f>
        <v>1332.6182039571481</v>
      </c>
      <c r="G616" s="345">
        <f t="shared" si="56"/>
        <v>44.420606798571605</v>
      </c>
      <c r="H616" s="350">
        <f t="shared" si="58"/>
        <v>116</v>
      </c>
      <c r="I616" s="350">
        <f t="shared" si="58"/>
        <v>30</v>
      </c>
    </row>
    <row r="617" spans="2:9" hidden="1" x14ac:dyDescent="0.3">
      <c r="B617" s="354">
        <v>606</v>
      </c>
      <c r="C617" s="393">
        <v>26737101</v>
      </c>
      <c r="D617" s="349">
        <v>95224</v>
      </c>
      <c r="E617" s="344">
        <f t="shared" si="55"/>
        <v>4.1138808484900853</v>
      </c>
      <c r="F617" s="345">
        <f>SUM(E$12:E617)</f>
        <v>1336.7320848056381</v>
      </c>
      <c r="G617" s="345">
        <f t="shared" si="56"/>
        <v>44.557736160187936</v>
      </c>
      <c r="H617" s="350">
        <f t="shared" si="58"/>
        <v>116</v>
      </c>
      <c r="I617" s="350">
        <f t="shared" si="58"/>
        <v>30</v>
      </c>
    </row>
    <row r="618" spans="2:9" hidden="1" x14ac:dyDescent="0.3">
      <c r="B618" s="354">
        <v>607</v>
      </c>
      <c r="C618" s="393">
        <v>26832325</v>
      </c>
      <c r="D618" s="349">
        <v>95416</v>
      </c>
      <c r="E618" s="344">
        <f t="shared" si="55"/>
        <v>4.1221756599127319</v>
      </c>
      <c r="F618" s="345">
        <f>SUM(E$12:E618)</f>
        <v>1340.8542604655509</v>
      </c>
      <c r="G618" s="345">
        <f t="shared" si="56"/>
        <v>44.695142015518364</v>
      </c>
      <c r="H618" s="350">
        <f t="shared" si="58"/>
        <v>116</v>
      </c>
      <c r="I618" s="350">
        <f t="shared" si="58"/>
        <v>30</v>
      </c>
    </row>
    <row r="619" spans="2:9" hidden="1" x14ac:dyDescent="0.3">
      <c r="B619" s="354">
        <v>608</v>
      </c>
      <c r="C619" s="393">
        <v>26927741</v>
      </c>
      <c r="D619" s="349">
        <v>95607</v>
      </c>
      <c r="E619" s="344">
        <f t="shared" si="55"/>
        <v>4.1304272691925519</v>
      </c>
      <c r="F619" s="345">
        <f>SUM(E$12:E619)</f>
        <v>1344.9846877347434</v>
      </c>
      <c r="G619" s="345">
        <f t="shared" si="56"/>
        <v>44.832822924491445</v>
      </c>
      <c r="H619" s="350">
        <f t="shared" si="58"/>
        <v>116</v>
      </c>
      <c r="I619" s="350">
        <f t="shared" si="58"/>
        <v>30</v>
      </c>
    </row>
    <row r="620" spans="2:9" hidden="1" x14ac:dyDescent="0.3">
      <c r="B620" s="354">
        <v>609</v>
      </c>
      <c r="C620" s="393">
        <v>27023348</v>
      </c>
      <c r="D620" s="349">
        <v>95798</v>
      </c>
      <c r="E620" s="344">
        <f t="shared" si="55"/>
        <v>4.1386788784723718</v>
      </c>
      <c r="F620" s="345">
        <f>SUM(E$12:E620)</f>
        <v>1349.1233666132157</v>
      </c>
      <c r="G620" s="345">
        <f t="shared" si="56"/>
        <v>44.970778887107187</v>
      </c>
      <c r="H620" s="350">
        <f t="shared" si="58"/>
        <v>116</v>
      </c>
      <c r="I620" s="350">
        <f t="shared" si="58"/>
        <v>30</v>
      </c>
    </row>
    <row r="621" spans="2:9" hidden="1" x14ac:dyDescent="0.3">
      <c r="B621" s="354">
        <v>610</v>
      </c>
      <c r="C621" s="393">
        <v>27119146</v>
      </c>
      <c r="D621" s="349">
        <v>95990</v>
      </c>
      <c r="E621" s="344">
        <f t="shared" si="55"/>
        <v>4.1469736898950185</v>
      </c>
      <c r="F621" s="345">
        <f>SUM(E$12:E621)</f>
        <v>1353.2703403031107</v>
      </c>
      <c r="G621" s="345">
        <f t="shared" si="56"/>
        <v>45.109011343437025</v>
      </c>
      <c r="H621" s="350">
        <f t="shared" si="58"/>
        <v>116</v>
      </c>
      <c r="I621" s="350">
        <f t="shared" si="58"/>
        <v>30</v>
      </c>
    </row>
    <row r="622" spans="2:9" hidden="1" x14ac:dyDescent="0.3">
      <c r="B622" s="354">
        <v>611</v>
      </c>
      <c r="C622" s="393">
        <v>27215136</v>
      </c>
      <c r="D622" s="349">
        <v>96181</v>
      </c>
      <c r="E622" s="344">
        <f t="shared" si="55"/>
        <v>4.1552252991748393</v>
      </c>
      <c r="F622" s="345">
        <f>SUM(E$12:E622)</f>
        <v>1357.4255656022856</v>
      </c>
      <c r="G622" s="345">
        <f t="shared" si="56"/>
        <v>45.247518853409517</v>
      </c>
      <c r="H622" s="350">
        <f t="shared" ref="H622:I637" si="59">H621</f>
        <v>116</v>
      </c>
      <c r="I622" s="350">
        <f t="shared" si="59"/>
        <v>30</v>
      </c>
    </row>
    <row r="623" spans="2:9" hidden="1" x14ac:dyDescent="0.3">
      <c r="B623" s="354">
        <v>612</v>
      </c>
      <c r="C623" s="393">
        <v>27311317</v>
      </c>
      <c r="D623" s="349">
        <v>96373</v>
      </c>
      <c r="E623" s="344">
        <f t="shared" si="55"/>
        <v>4.1635201105974859</v>
      </c>
      <c r="F623" s="345">
        <f>SUM(E$12:E623)</f>
        <v>1361.5890857128832</v>
      </c>
      <c r="G623" s="345">
        <f t="shared" si="56"/>
        <v>45.386302857096105</v>
      </c>
      <c r="H623" s="350">
        <f t="shared" si="59"/>
        <v>116</v>
      </c>
      <c r="I623" s="350">
        <f t="shared" si="59"/>
        <v>30</v>
      </c>
    </row>
    <row r="624" spans="2:9" hidden="1" x14ac:dyDescent="0.3">
      <c r="B624" s="354">
        <v>613</v>
      </c>
      <c r="C624" s="393">
        <v>27407690</v>
      </c>
      <c r="D624" s="349">
        <v>96565</v>
      </c>
      <c r="E624" s="344">
        <f t="shared" si="55"/>
        <v>4.1718149220201326</v>
      </c>
      <c r="F624" s="345">
        <f>SUM(E$12:E624)</f>
        <v>1365.7609006349032</v>
      </c>
      <c r="G624" s="345">
        <f t="shared" si="56"/>
        <v>45.525363354496776</v>
      </c>
      <c r="H624" s="350">
        <f t="shared" si="59"/>
        <v>116</v>
      </c>
      <c r="I624" s="350">
        <f t="shared" si="59"/>
        <v>30</v>
      </c>
    </row>
    <row r="625" spans="2:9" hidden="1" x14ac:dyDescent="0.3">
      <c r="B625" s="354">
        <v>614</v>
      </c>
      <c r="C625" s="393">
        <v>27504255</v>
      </c>
      <c r="D625" s="349">
        <v>96757</v>
      </c>
      <c r="E625" s="344">
        <f t="shared" si="55"/>
        <v>4.1801097334427784</v>
      </c>
      <c r="F625" s="345">
        <f>SUM(E$12:E625)</f>
        <v>1369.941010368346</v>
      </c>
      <c r="G625" s="345">
        <f t="shared" si="56"/>
        <v>45.664700345611536</v>
      </c>
      <c r="H625" s="350">
        <f t="shared" si="59"/>
        <v>116</v>
      </c>
      <c r="I625" s="350">
        <f t="shared" si="59"/>
        <v>30</v>
      </c>
    </row>
    <row r="626" spans="2:9" hidden="1" x14ac:dyDescent="0.3">
      <c r="B626" s="354">
        <v>615</v>
      </c>
      <c r="C626" s="393">
        <v>27601012</v>
      </c>
      <c r="D626" s="349">
        <v>96949</v>
      </c>
      <c r="E626" s="344">
        <f t="shared" si="55"/>
        <v>4.188404544865425</v>
      </c>
      <c r="F626" s="345">
        <f>SUM(E$12:E626)</f>
        <v>1374.1294149132116</v>
      </c>
      <c r="G626" s="345">
        <f t="shared" si="56"/>
        <v>45.804313830440385</v>
      </c>
      <c r="H626" s="350">
        <f t="shared" si="59"/>
        <v>116</v>
      </c>
      <c r="I626" s="350">
        <f t="shared" si="59"/>
        <v>30</v>
      </c>
    </row>
    <row r="627" spans="2:9" hidden="1" x14ac:dyDescent="0.3">
      <c r="B627" s="354">
        <v>616</v>
      </c>
      <c r="C627" s="393">
        <v>27697961</v>
      </c>
      <c r="D627" s="349">
        <v>97141</v>
      </c>
      <c r="E627" s="344">
        <f t="shared" si="55"/>
        <v>4.1966993562880717</v>
      </c>
      <c r="F627" s="345">
        <f>SUM(E$12:E627)</f>
        <v>1378.3261142694996</v>
      </c>
      <c r="G627" s="345">
        <f t="shared" si="56"/>
        <v>45.944203808983318</v>
      </c>
      <c r="H627" s="350">
        <f t="shared" si="59"/>
        <v>116</v>
      </c>
      <c r="I627" s="350">
        <f t="shared" si="59"/>
        <v>30</v>
      </c>
    </row>
    <row r="628" spans="2:9" hidden="1" x14ac:dyDescent="0.3">
      <c r="B628" s="354">
        <v>617</v>
      </c>
      <c r="C628" s="393">
        <v>27795102</v>
      </c>
      <c r="D628" s="349">
        <v>97333</v>
      </c>
      <c r="E628" s="344">
        <f t="shared" si="55"/>
        <v>4.2049941677107183</v>
      </c>
      <c r="F628" s="345">
        <f>SUM(E$12:E628)</f>
        <v>1382.5311084372104</v>
      </c>
      <c r="G628" s="345">
        <f t="shared" si="56"/>
        <v>46.084370281240346</v>
      </c>
      <c r="H628" s="350">
        <f t="shared" si="59"/>
        <v>116</v>
      </c>
      <c r="I628" s="350">
        <f t="shared" si="59"/>
        <v>30</v>
      </c>
    </row>
    <row r="629" spans="2:9" hidden="1" x14ac:dyDescent="0.3">
      <c r="B629" s="354">
        <v>618</v>
      </c>
      <c r="C629" s="393">
        <v>27892435</v>
      </c>
      <c r="D629" s="349">
        <v>97525</v>
      </c>
      <c r="E629" s="344">
        <f t="shared" si="55"/>
        <v>4.213288979133365</v>
      </c>
      <c r="F629" s="345">
        <f>SUM(E$12:E629)</f>
        <v>1386.7443974163436</v>
      </c>
      <c r="G629" s="345">
        <f t="shared" si="56"/>
        <v>46.224813247211458</v>
      </c>
      <c r="H629" s="350">
        <f t="shared" si="59"/>
        <v>116</v>
      </c>
      <c r="I629" s="350">
        <f t="shared" si="59"/>
        <v>30</v>
      </c>
    </row>
    <row r="630" spans="2:9" hidden="1" x14ac:dyDescent="0.3">
      <c r="B630" s="354">
        <v>619</v>
      </c>
      <c r="C630" s="393">
        <v>27989960</v>
      </c>
      <c r="D630" s="349">
        <v>97718</v>
      </c>
      <c r="E630" s="344">
        <f t="shared" si="55"/>
        <v>4.2216269926988375</v>
      </c>
      <c r="F630" s="345">
        <f>SUM(E$12:E630)</f>
        <v>1390.9660244090426</v>
      </c>
      <c r="G630" s="345">
        <f t="shared" si="56"/>
        <v>46.365534146968088</v>
      </c>
      <c r="H630" s="350">
        <f t="shared" si="59"/>
        <v>116</v>
      </c>
      <c r="I630" s="350">
        <f t="shared" si="59"/>
        <v>30</v>
      </c>
    </row>
    <row r="631" spans="2:9" hidden="1" x14ac:dyDescent="0.3">
      <c r="B631" s="354">
        <v>620</v>
      </c>
      <c r="C631" s="393">
        <v>28087678</v>
      </c>
      <c r="D631" s="349">
        <v>97910</v>
      </c>
      <c r="E631" s="344">
        <f t="shared" si="55"/>
        <v>4.2299218041214841</v>
      </c>
      <c r="F631" s="345">
        <f>SUM(E$12:E631)</f>
        <v>1395.195946213164</v>
      </c>
      <c r="G631" s="345">
        <f t="shared" si="56"/>
        <v>46.5065315404388</v>
      </c>
      <c r="H631" s="350">
        <f t="shared" si="59"/>
        <v>116</v>
      </c>
      <c r="I631" s="350">
        <f t="shared" si="59"/>
        <v>30</v>
      </c>
    </row>
    <row r="632" spans="2:9" hidden="1" x14ac:dyDescent="0.3">
      <c r="B632" s="354">
        <v>621</v>
      </c>
      <c r="C632" s="393">
        <v>28185588</v>
      </c>
      <c r="D632" s="349">
        <v>98103</v>
      </c>
      <c r="E632" s="344">
        <f t="shared" si="55"/>
        <v>4.2382598176869575</v>
      </c>
      <c r="F632" s="345">
        <f>SUM(E$12:E632)</f>
        <v>1399.4342060308509</v>
      </c>
      <c r="G632" s="345">
        <f t="shared" si="56"/>
        <v>46.647806867695031</v>
      </c>
      <c r="H632" s="350">
        <f t="shared" si="59"/>
        <v>116</v>
      </c>
      <c r="I632" s="350">
        <f t="shared" si="59"/>
        <v>30</v>
      </c>
    </row>
    <row r="633" spans="2:9" hidden="1" x14ac:dyDescent="0.3">
      <c r="B633" s="354">
        <v>622</v>
      </c>
      <c r="C633" s="393">
        <v>28283691</v>
      </c>
      <c r="D633" s="349">
        <v>98296</v>
      </c>
      <c r="E633" s="344">
        <f t="shared" si="55"/>
        <v>4.24659783125243</v>
      </c>
      <c r="F633" s="345">
        <f>SUM(E$12:E633)</f>
        <v>1403.6808038621034</v>
      </c>
      <c r="G633" s="345">
        <f t="shared" si="56"/>
        <v>46.789360128736782</v>
      </c>
      <c r="H633" s="350">
        <f t="shared" si="59"/>
        <v>116</v>
      </c>
      <c r="I633" s="350">
        <f t="shared" si="59"/>
        <v>30</v>
      </c>
    </row>
    <row r="634" spans="2:9" hidden="1" x14ac:dyDescent="0.3">
      <c r="B634" s="354">
        <v>623</v>
      </c>
      <c r="C634" s="393">
        <v>28381987</v>
      </c>
      <c r="D634" s="349">
        <v>98489</v>
      </c>
      <c r="E634" s="344">
        <f t="shared" si="55"/>
        <v>4.2549358448179033</v>
      </c>
      <c r="F634" s="345">
        <f>SUM(E$12:E634)</f>
        <v>1407.9357397069214</v>
      </c>
      <c r="G634" s="345">
        <f t="shared" si="56"/>
        <v>46.931191323564043</v>
      </c>
      <c r="H634" s="350">
        <f t="shared" si="59"/>
        <v>116</v>
      </c>
      <c r="I634" s="350">
        <f t="shared" si="59"/>
        <v>30</v>
      </c>
    </row>
    <row r="635" spans="2:9" hidden="1" x14ac:dyDescent="0.3">
      <c r="B635" s="354">
        <v>624</v>
      </c>
      <c r="C635" s="393">
        <v>28480476</v>
      </c>
      <c r="D635" s="349">
        <v>98682</v>
      </c>
      <c r="E635" s="344">
        <f t="shared" si="55"/>
        <v>4.2632738583833758</v>
      </c>
      <c r="F635" s="345">
        <f>SUM(E$12:E635)</f>
        <v>1412.1990135653048</v>
      </c>
      <c r="G635" s="345">
        <f t="shared" si="56"/>
        <v>47.073300452176824</v>
      </c>
      <c r="H635" s="350">
        <f t="shared" si="59"/>
        <v>116</v>
      </c>
      <c r="I635" s="350">
        <f t="shared" si="59"/>
        <v>30</v>
      </c>
    </row>
    <row r="636" spans="2:9" hidden="1" x14ac:dyDescent="0.3">
      <c r="B636" s="354">
        <v>625</v>
      </c>
      <c r="C636" s="393">
        <v>28579158</v>
      </c>
      <c r="D636" s="349">
        <v>98875</v>
      </c>
      <c r="E636" s="344">
        <f t="shared" si="55"/>
        <v>4.2716118719488483</v>
      </c>
      <c r="F636" s="345">
        <f>SUM(E$12:E636)</f>
        <v>1416.4706254372536</v>
      </c>
      <c r="G636" s="345">
        <f t="shared" si="56"/>
        <v>47.215687514575123</v>
      </c>
      <c r="H636" s="350">
        <f t="shared" si="59"/>
        <v>116</v>
      </c>
      <c r="I636" s="350">
        <f t="shared" si="59"/>
        <v>30</v>
      </c>
    </row>
    <row r="637" spans="2:9" hidden="1" x14ac:dyDescent="0.3">
      <c r="B637" s="354">
        <v>626</v>
      </c>
      <c r="C637" s="393">
        <v>28678033</v>
      </c>
      <c r="D637" s="349">
        <v>99068</v>
      </c>
      <c r="E637" s="344">
        <f t="shared" si="55"/>
        <v>4.2799498855143217</v>
      </c>
      <c r="F637" s="345">
        <f>SUM(E$12:E637)</f>
        <v>1420.7505753227679</v>
      </c>
      <c r="G637" s="345">
        <f t="shared" si="56"/>
        <v>47.358352510758927</v>
      </c>
      <c r="H637" s="350">
        <f t="shared" si="59"/>
        <v>116</v>
      </c>
      <c r="I637" s="350">
        <f t="shared" si="59"/>
        <v>30</v>
      </c>
    </row>
    <row r="638" spans="2:9" hidden="1" x14ac:dyDescent="0.3">
      <c r="B638" s="354">
        <v>627</v>
      </c>
      <c r="C638" s="393">
        <v>28777101</v>
      </c>
      <c r="D638" s="349">
        <v>99262</v>
      </c>
      <c r="E638" s="344">
        <f t="shared" si="55"/>
        <v>4.2883311012226208</v>
      </c>
      <c r="F638" s="345">
        <f>SUM(E$12:E638)</f>
        <v>1425.0389064239905</v>
      </c>
      <c r="G638" s="345">
        <f t="shared" si="56"/>
        <v>47.501296880799686</v>
      </c>
      <c r="H638" s="350">
        <f t="shared" ref="H638:I653" si="60">H637</f>
        <v>116</v>
      </c>
      <c r="I638" s="350">
        <f t="shared" si="60"/>
        <v>30</v>
      </c>
    </row>
    <row r="639" spans="2:9" hidden="1" x14ac:dyDescent="0.3">
      <c r="B639" s="354">
        <v>628</v>
      </c>
      <c r="C639" s="393">
        <v>28876363</v>
      </c>
      <c r="D639" s="349">
        <v>99455</v>
      </c>
      <c r="E639" s="344">
        <f t="shared" si="55"/>
        <v>4.2966691147880933</v>
      </c>
      <c r="F639" s="345">
        <f>SUM(E$12:E639)</f>
        <v>1429.3355755387786</v>
      </c>
      <c r="G639" s="345">
        <f t="shared" si="56"/>
        <v>47.644519184625956</v>
      </c>
      <c r="H639" s="350">
        <f t="shared" si="60"/>
        <v>116</v>
      </c>
      <c r="I639" s="350">
        <f t="shared" si="60"/>
        <v>30</v>
      </c>
    </row>
    <row r="640" spans="2:9" hidden="1" x14ac:dyDescent="0.3">
      <c r="B640" s="354">
        <v>629</v>
      </c>
      <c r="C640" s="393">
        <v>28975818</v>
      </c>
      <c r="D640" s="349">
        <v>99649</v>
      </c>
      <c r="E640" s="344">
        <f t="shared" si="55"/>
        <v>4.3050503304963925</v>
      </c>
      <c r="F640" s="345">
        <f>SUM(E$12:E640)</f>
        <v>1433.640625869275</v>
      </c>
      <c r="G640" s="345">
        <f t="shared" si="56"/>
        <v>47.788020862309168</v>
      </c>
      <c r="H640" s="350">
        <f t="shared" si="60"/>
        <v>116</v>
      </c>
      <c r="I640" s="350">
        <f t="shared" si="60"/>
        <v>30</v>
      </c>
    </row>
    <row r="641" spans="2:9" hidden="1" x14ac:dyDescent="0.3">
      <c r="B641" s="354">
        <v>630</v>
      </c>
      <c r="C641" s="393">
        <v>29075467</v>
      </c>
      <c r="D641" s="349">
        <v>99842</v>
      </c>
      <c r="E641" s="344">
        <f t="shared" si="55"/>
        <v>4.3133883440618659</v>
      </c>
      <c r="F641" s="345">
        <f>SUM(E$12:E641)</f>
        <v>1437.9540142133369</v>
      </c>
      <c r="G641" s="345">
        <f t="shared" si="56"/>
        <v>47.931800473777898</v>
      </c>
      <c r="H641" s="350">
        <f t="shared" si="60"/>
        <v>116</v>
      </c>
      <c r="I641" s="350">
        <f t="shared" si="60"/>
        <v>30</v>
      </c>
    </row>
    <row r="642" spans="2:9" hidden="1" x14ac:dyDescent="0.3">
      <c r="B642" s="354">
        <v>631</v>
      </c>
      <c r="C642" s="393">
        <v>29175309</v>
      </c>
      <c r="D642" s="349">
        <v>100036</v>
      </c>
      <c r="E642" s="344">
        <f t="shared" si="55"/>
        <v>4.3217695597701642</v>
      </c>
      <c r="F642" s="345">
        <f>SUM(E$12:E642)</f>
        <v>1442.2757837731072</v>
      </c>
      <c r="G642" s="345">
        <f t="shared" si="56"/>
        <v>48.075859459103569</v>
      </c>
      <c r="H642" s="350">
        <f t="shared" si="60"/>
        <v>116</v>
      </c>
      <c r="I642" s="350">
        <f t="shared" si="60"/>
        <v>30</v>
      </c>
    </row>
    <row r="643" spans="2:9" hidden="1" x14ac:dyDescent="0.3">
      <c r="B643" s="354">
        <v>632</v>
      </c>
      <c r="C643" s="393">
        <v>29275345</v>
      </c>
      <c r="D643" s="349">
        <v>100230</v>
      </c>
      <c r="E643" s="344">
        <f t="shared" si="55"/>
        <v>4.3301507754784634</v>
      </c>
      <c r="F643" s="345">
        <f>SUM(E$12:E643)</f>
        <v>1446.6059345485855</v>
      </c>
      <c r="G643" s="345">
        <f t="shared" si="56"/>
        <v>48.220197818286188</v>
      </c>
      <c r="H643" s="350">
        <f t="shared" si="60"/>
        <v>116</v>
      </c>
      <c r="I643" s="350">
        <f t="shared" si="60"/>
        <v>30</v>
      </c>
    </row>
    <row r="644" spans="2:9" hidden="1" x14ac:dyDescent="0.3">
      <c r="B644" s="354">
        <v>633</v>
      </c>
      <c r="C644" s="393">
        <v>29375575</v>
      </c>
      <c r="D644" s="349">
        <v>100424</v>
      </c>
      <c r="E644" s="344">
        <f t="shared" si="55"/>
        <v>4.3385319911867626</v>
      </c>
      <c r="F644" s="345">
        <f>SUM(E$12:E644)</f>
        <v>1450.9444665397723</v>
      </c>
      <c r="G644" s="345">
        <f t="shared" si="56"/>
        <v>48.364815551325741</v>
      </c>
      <c r="H644" s="350">
        <f t="shared" si="60"/>
        <v>116</v>
      </c>
      <c r="I644" s="350">
        <f t="shared" si="60"/>
        <v>30</v>
      </c>
    </row>
    <row r="645" spans="2:9" hidden="1" x14ac:dyDescent="0.3">
      <c r="B645" s="354">
        <v>634</v>
      </c>
      <c r="C645" s="393">
        <v>29475999</v>
      </c>
      <c r="D645" s="349">
        <v>100618</v>
      </c>
      <c r="E645" s="344">
        <f t="shared" si="55"/>
        <v>4.3469132068950618</v>
      </c>
      <c r="F645" s="345">
        <f>SUM(E$12:E645)</f>
        <v>1455.2913797466674</v>
      </c>
      <c r="G645" s="345">
        <f t="shared" si="56"/>
        <v>48.509712658222249</v>
      </c>
      <c r="H645" s="350">
        <f t="shared" si="60"/>
        <v>116</v>
      </c>
      <c r="I645" s="350">
        <f t="shared" si="60"/>
        <v>30</v>
      </c>
    </row>
    <row r="646" spans="2:9" hidden="1" x14ac:dyDescent="0.3">
      <c r="B646" s="354">
        <v>635</v>
      </c>
      <c r="C646" s="393">
        <v>29576617</v>
      </c>
      <c r="D646" s="349">
        <v>100813</v>
      </c>
      <c r="E646" s="344">
        <f t="shared" si="55"/>
        <v>4.3553376247461877</v>
      </c>
      <c r="F646" s="345">
        <f>SUM(E$12:E646)</f>
        <v>1459.6467173714136</v>
      </c>
      <c r="G646" s="345">
        <f t="shared" si="56"/>
        <v>48.65489057904712</v>
      </c>
      <c r="H646" s="350">
        <f t="shared" si="60"/>
        <v>116</v>
      </c>
      <c r="I646" s="350">
        <f t="shared" si="60"/>
        <v>30</v>
      </c>
    </row>
    <row r="647" spans="2:9" hidden="1" x14ac:dyDescent="0.3">
      <c r="B647" s="354">
        <v>636</v>
      </c>
      <c r="C647" s="393">
        <v>29677430</v>
      </c>
      <c r="D647" s="349">
        <v>101007</v>
      </c>
      <c r="E647" s="344">
        <f t="shared" si="55"/>
        <v>4.3637188404544869</v>
      </c>
      <c r="F647" s="345">
        <f>SUM(E$12:E647)</f>
        <v>1464.0104362118682</v>
      </c>
      <c r="G647" s="345">
        <f t="shared" si="56"/>
        <v>48.800347873728938</v>
      </c>
      <c r="H647" s="350">
        <f t="shared" si="60"/>
        <v>116</v>
      </c>
      <c r="I647" s="350">
        <f t="shared" si="60"/>
        <v>30</v>
      </c>
    </row>
    <row r="648" spans="2:9" hidden="1" x14ac:dyDescent="0.3">
      <c r="B648" s="354">
        <v>637</v>
      </c>
      <c r="C648" s="393">
        <v>29778437</v>
      </c>
      <c r="D648" s="349">
        <v>101201</v>
      </c>
      <c r="E648" s="344">
        <f t="shared" si="55"/>
        <v>4.3721000561627861</v>
      </c>
      <c r="F648" s="345">
        <f>SUM(E$12:E648)</f>
        <v>1468.3825362680309</v>
      </c>
      <c r="G648" s="345">
        <f t="shared" si="56"/>
        <v>48.946084542267698</v>
      </c>
      <c r="H648" s="350">
        <f t="shared" si="60"/>
        <v>116</v>
      </c>
      <c r="I648" s="350">
        <f t="shared" si="60"/>
        <v>30</v>
      </c>
    </row>
    <row r="649" spans="2:9" hidden="1" x14ac:dyDescent="0.3">
      <c r="B649" s="354">
        <v>638</v>
      </c>
      <c r="C649" s="393">
        <v>29879638</v>
      </c>
      <c r="D649" s="349">
        <v>101396</v>
      </c>
      <c r="E649" s="344">
        <f t="shared" si="55"/>
        <v>4.3805244740139111</v>
      </c>
      <c r="F649" s="345">
        <f>SUM(E$12:E649)</f>
        <v>1472.7630607420449</v>
      </c>
      <c r="G649" s="345">
        <f t="shared" si="56"/>
        <v>49.092102024734828</v>
      </c>
      <c r="H649" s="350">
        <f t="shared" si="60"/>
        <v>116</v>
      </c>
      <c r="I649" s="350">
        <f t="shared" si="60"/>
        <v>30</v>
      </c>
    </row>
    <row r="650" spans="2:9" hidden="1" x14ac:dyDescent="0.3">
      <c r="B650" s="354">
        <v>639</v>
      </c>
      <c r="C650" s="393">
        <v>29981034</v>
      </c>
      <c r="D650" s="349">
        <v>101591</v>
      </c>
      <c r="E650" s="344">
        <f t="shared" si="55"/>
        <v>4.3889488918650361</v>
      </c>
      <c r="F650" s="345">
        <f>SUM(E$12:E650)</f>
        <v>1477.15200963391</v>
      </c>
      <c r="G650" s="345">
        <f t="shared" si="56"/>
        <v>49.238400321130335</v>
      </c>
      <c r="H650" s="350">
        <f t="shared" si="60"/>
        <v>116</v>
      </c>
      <c r="I650" s="350">
        <f t="shared" si="60"/>
        <v>30</v>
      </c>
    </row>
    <row r="651" spans="2:9" hidden="1" x14ac:dyDescent="0.3">
      <c r="B651" s="354">
        <v>640</v>
      </c>
      <c r="C651" s="393">
        <v>30082625</v>
      </c>
      <c r="D651" s="349">
        <v>101786</v>
      </c>
      <c r="E651" s="344">
        <f t="shared" si="55"/>
        <v>4.397373309716162</v>
      </c>
      <c r="F651" s="345">
        <f>SUM(E$12:E651)</f>
        <v>1481.5493829436261</v>
      </c>
      <c r="G651" s="345">
        <f t="shared" si="56"/>
        <v>49.384979431454205</v>
      </c>
      <c r="H651" s="350">
        <f t="shared" si="60"/>
        <v>116</v>
      </c>
      <c r="I651" s="350">
        <f t="shared" si="60"/>
        <v>30</v>
      </c>
    </row>
    <row r="652" spans="2:9" hidden="1" x14ac:dyDescent="0.3">
      <c r="B652" s="354">
        <v>641</v>
      </c>
      <c r="C652" s="393">
        <v>30184411</v>
      </c>
      <c r="D652" s="349">
        <v>101981</v>
      </c>
      <c r="E652" s="344">
        <f t="shared" ref="E652:E715" si="61">D652/(VLOOKUP(H652,$L$12:$N$51,3,0)+VLOOKUP(I652,$P$12:$R$131,3,0)*$F$8/$E$8)</f>
        <v>4.405797727567287</v>
      </c>
      <c r="F652" s="345">
        <f>SUM(E$12:E652)</f>
        <v>1485.9551806711934</v>
      </c>
      <c r="G652" s="345">
        <f t="shared" si="56"/>
        <v>49.531839355706445</v>
      </c>
      <c r="H652" s="350">
        <f t="shared" si="60"/>
        <v>116</v>
      </c>
      <c r="I652" s="350">
        <f t="shared" si="60"/>
        <v>30</v>
      </c>
    </row>
    <row r="653" spans="2:9" hidden="1" x14ac:dyDescent="0.3">
      <c r="B653" s="354">
        <v>642</v>
      </c>
      <c r="C653" s="393">
        <v>30286392</v>
      </c>
      <c r="D653" s="349">
        <v>102176</v>
      </c>
      <c r="E653" s="344">
        <f t="shared" si="61"/>
        <v>4.414222145418413</v>
      </c>
      <c r="F653" s="345">
        <f>SUM(E$12:E653)</f>
        <v>1490.3694028166117</v>
      </c>
      <c r="G653" s="345">
        <f t="shared" ref="G653:G716" si="62">F653/$B$8</f>
        <v>49.678980093887056</v>
      </c>
      <c r="H653" s="350">
        <f t="shared" si="60"/>
        <v>116</v>
      </c>
      <c r="I653" s="350">
        <f t="shared" si="60"/>
        <v>30</v>
      </c>
    </row>
    <row r="654" spans="2:9" hidden="1" x14ac:dyDescent="0.3">
      <c r="B654" s="354">
        <v>643</v>
      </c>
      <c r="C654" s="393">
        <v>30388568</v>
      </c>
      <c r="D654" s="349">
        <v>102371</v>
      </c>
      <c r="E654" s="344">
        <f t="shared" si="61"/>
        <v>4.422646563269538</v>
      </c>
      <c r="F654" s="345">
        <f>SUM(E$12:E654)</f>
        <v>1494.7920493798813</v>
      </c>
      <c r="G654" s="345">
        <f t="shared" si="62"/>
        <v>49.826401645996043</v>
      </c>
      <c r="H654" s="350">
        <f t="shared" ref="H654:I669" si="63">H653</f>
        <v>116</v>
      </c>
      <c r="I654" s="350">
        <f t="shared" si="63"/>
        <v>30</v>
      </c>
    </row>
    <row r="655" spans="2:9" hidden="1" x14ac:dyDescent="0.3">
      <c r="B655" s="354">
        <v>644</v>
      </c>
      <c r="C655" s="393">
        <v>30490939</v>
      </c>
      <c r="D655" s="349">
        <v>102566</v>
      </c>
      <c r="E655" s="344">
        <f t="shared" si="61"/>
        <v>4.4310709811206639</v>
      </c>
      <c r="F655" s="345">
        <f>SUM(E$12:E655)</f>
        <v>1499.223120361002</v>
      </c>
      <c r="G655" s="345">
        <f t="shared" si="62"/>
        <v>49.974104012033401</v>
      </c>
      <c r="H655" s="350">
        <f t="shared" si="63"/>
        <v>116</v>
      </c>
      <c r="I655" s="350">
        <f t="shared" si="63"/>
        <v>30</v>
      </c>
    </row>
    <row r="656" spans="2:9" hidden="1" x14ac:dyDescent="0.3">
      <c r="B656" s="354">
        <v>645</v>
      </c>
      <c r="C656" s="393">
        <v>30593505</v>
      </c>
      <c r="D656" s="349">
        <v>102761</v>
      </c>
      <c r="E656" s="344">
        <f t="shared" si="61"/>
        <v>4.4394953989717889</v>
      </c>
      <c r="F656" s="345">
        <f>SUM(E$12:E656)</f>
        <v>1503.6626157599737</v>
      </c>
      <c r="G656" s="345">
        <f t="shared" si="62"/>
        <v>50.122087191999121</v>
      </c>
      <c r="H656" s="350">
        <f t="shared" si="63"/>
        <v>116</v>
      </c>
      <c r="I656" s="350">
        <f t="shared" si="63"/>
        <v>30</v>
      </c>
    </row>
    <row r="657" spans="2:9" hidden="1" x14ac:dyDescent="0.3">
      <c r="B657" s="354">
        <v>646</v>
      </c>
      <c r="C657" s="393">
        <v>30696266</v>
      </c>
      <c r="D657" s="349">
        <v>102957</v>
      </c>
      <c r="E657" s="344">
        <f t="shared" si="61"/>
        <v>4.4479630189657406</v>
      </c>
      <c r="F657" s="345">
        <f>SUM(E$12:E657)</f>
        <v>1508.1105787789395</v>
      </c>
      <c r="G657" s="345">
        <f t="shared" si="62"/>
        <v>50.270352625964648</v>
      </c>
      <c r="H657" s="350">
        <f t="shared" si="63"/>
        <v>116</v>
      </c>
      <c r="I657" s="350">
        <f t="shared" si="63"/>
        <v>30</v>
      </c>
    </row>
    <row r="658" spans="2:9" hidden="1" x14ac:dyDescent="0.3">
      <c r="B658" s="354">
        <v>647</v>
      </c>
      <c r="C658" s="393">
        <v>30799223</v>
      </c>
      <c r="D658" s="349">
        <v>103153</v>
      </c>
      <c r="E658" s="344">
        <f t="shared" si="61"/>
        <v>4.4564306389596924</v>
      </c>
      <c r="F658" s="345">
        <f>SUM(E$12:E658)</f>
        <v>1512.5670094178993</v>
      </c>
      <c r="G658" s="345">
        <f t="shared" si="62"/>
        <v>50.418900313929974</v>
      </c>
      <c r="H658" s="350">
        <f t="shared" si="63"/>
        <v>116</v>
      </c>
      <c r="I658" s="350">
        <f t="shared" si="63"/>
        <v>30</v>
      </c>
    </row>
    <row r="659" spans="2:9" hidden="1" x14ac:dyDescent="0.3">
      <c r="B659" s="354">
        <v>648</v>
      </c>
      <c r="C659" s="393">
        <v>30902376</v>
      </c>
      <c r="D659" s="349">
        <v>103348</v>
      </c>
      <c r="E659" s="344">
        <f t="shared" si="61"/>
        <v>4.4648550568108174</v>
      </c>
      <c r="F659" s="345">
        <f>SUM(E$12:E659)</f>
        <v>1517.0318644747101</v>
      </c>
      <c r="G659" s="345">
        <f t="shared" si="62"/>
        <v>50.567728815823671</v>
      </c>
      <c r="H659" s="350">
        <f t="shared" si="63"/>
        <v>116</v>
      </c>
      <c r="I659" s="350">
        <f t="shared" si="63"/>
        <v>30</v>
      </c>
    </row>
    <row r="660" spans="2:9" hidden="1" x14ac:dyDescent="0.3">
      <c r="B660" s="354">
        <v>649</v>
      </c>
      <c r="C660" s="393">
        <v>31005724</v>
      </c>
      <c r="D660" s="349">
        <v>103544</v>
      </c>
      <c r="E660" s="344">
        <f t="shared" si="61"/>
        <v>4.4733226768047691</v>
      </c>
      <c r="F660" s="345">
        <f>SUM(E$12:E660)</f>
        <v>1521.505187151515</v>
      </c>
      <c r="G660" s="345">
        <f t="shared" si="62"/>
        <v>50.716839571717166</v>
      </c>
      <c r="H660" s="350">
        <f t="shared" si="63"/>
        <v>116</v>
      </c>
      <c r="I660" s="350">
        <f t="shared" si="63"/>
        <v>30</v>
      </c>
    </row>
    <row r="661" spans="2:9" hidden="1" x14ac:dyDescent="0.3">
      <c r="B661" s="354">
        <v>650</v>
      </c>
      <c r="C661" s="393">
        <v>31109268</v>
      </c>
      <c r="D661" s="349">
        <v>103740</v>
      </c>
      <c r="E661" s="344">
        <f t="shared" si="61"/>
        <v>4.4817902967987209</v>
      </c>
      <c r="F661" s="345">
        <f>SUM(E$12:E661)</f>
        <v>1525.9869774483136</v>
      </c>
      <c r="G661" s="345">
        <f t="shared" si="62"/>
        <v>50.866232581610454</v>
      </c>
      <c r="H661" s="350">
        <f t="shared" si="63"/>
        <v>116</v>
      </c>
      <c r="I661" s="350">
        <f t="shared" si="63"/>
        <v>30</v>
      </c>
    </row>
    <row r="662" spans="2:9" hidden="1" x14ac:dyDescent="0.3">
      <c r="B662" s="354">
        <v>651</v>
      </c>
      <c r="C662" s="393">
        <v>31213008</v>
      </c>
      <c r="D662" s="349">
        <v>103936</v>
      </c>
      <c r="E662" s="344">
        <f t="shared" si="61"/>
        <v>4.4902579167926726</v>
      </c>
      <c r="F662" s="345">
        <f>SUM(E$12:E662)</f>
        <v>1530.4772353651063</v>
      </c>
      <c r="G662" s="345">
        <f t="shared" si="62"/>
        <v>51.015907845503541</v>
      </c>
      <c r="H662" s="350">
        <f t="shared" si="63"/>
        <v>116</v>
      </c>
      <c r="I662" s="350">
        <f t="shared" si="63"/>
        <v>30</v>
      </c>
    </row>
    <row r="663" spans="2:9" hidden="1" x14ac:dyDescent="0.3">
      <c r="B663" s="354">
        <v>652</v>
      </c>
      <c r="C663" s="393">
        <v>31316944</v>
      </c>
      <c r="D663" s="349">
        <v>104132</v>
      </c>
      <c r="E663" s="344">
        <f t="shared" si="61"/>
        <v>4.4987255367866243</v>
      </c>
      <c r="F663" s="345">
        <f>SUM(E$12:E663)</f>
        <v>1534.9759609018929</v>
      </c>
      <c r="G663" s="345">
        <f t="shared" si="62"/>
        <v>51.165865363396428</v>
      </c>
      <c r="H663" s="350">
        <f t="shared" si="63"/>
        <v>116</v>
      </c>
      <c r="I663" s="350">
        <f t="shared" si="63"/>
        <v>30</v>
      </c>
    </row>
    <row r="664" spans="2:9" hidden="1" x14ac:dyDescent="0.3">
      <c r="B664" s="354">
        <v>653</v>
      </c>
      <c r="C664" s="393">
        <v>31421076</v>
      </c>
      <c r="D664" s="349">
        <v>104329</v>
      </c>
      <c r="E664" s="344">
        <f t="shared" si="61"/>
        <v>4.5072363589234028</v>
      </c>
      <c r="F664" s="345">
        <f>SUM(E$12:E664)</f>
        <v>1539.4831972608163</v>
      </c>
      <c r="G664" s="345">
        <f t="shared" si="62"/>
        <v>51.316106575360543</v>
      </c>
      <c r="H664" s="350">
        <f t="shared" si="63"/>
        <v>116</v>
      </c>
      <c r="I664" s="350">
        <f t="shared" si="63"/>
        <v>30</v>
      </c>
    </row>
    <row r="665" spans="2:9" hidden="1" x14ac:dyDescent="0.3">
      <c r="B665" s="354">
        <v>654</v>
      </c>
      <c r="C665" s="393">
        <v>31525405</v>
      </c>
      <c r="D665" s="349">
        <v>104525</v>
      </c>
      <c r="E665" s="344">
        <f t="shared" si="61"/>
        <v>4.5157039789173545</v>
      </c>
      <c r="F665" s="345">
        <f>SUM(E$12:E665)</f>
        <v>1543.9989012397336</v>
      </c>
      <c r="G665" s="345">
        <f t="shared" si="62"/>
        <v>51.466630041324457</v>
      </c>
      <c r="H665" s="350">
        <f t="shared" si="63"/>
        <v>116</v>
      </c>
      <c r="I665" s="350">
        <f t="shared" si="63"/>
        <v>30</v>
      </c>
    </row>
    <row r="666" spans="2:9" hidden="1" x14ac:dyDescent="0.3">
      <c r="B666" s="354">
        <v>655</v>
      </c>
      <c r="C666" s="393">
        <v>31629930</v>
      </c>
      <c r="D666" s="349">
        <v>104721</v>
      </c>
      <c r="E666" s="344">
        <f t="shared" si="61"/>
        <v>4.5241715989113063</v>
      </c>
      <c r="F666" s="345">
        <f>SUM(E$12:E666)</f>
        <v>1548.523072838645</v>
      </c>
      <c r="G666" s="345">
        <f t="shared" si="62"/>
        <v>51.617435761288171</v>
      </c>
      <c r="H666" s="350">
        <f t="shared" si="63"/>
        <v>116</v>
      </c>
      <c r="I666" s="350">
        <f t="shared" si="63"/>
        <v>30</v>
      </c>
    </row>
    <row r="667" spans="2:9" hidden="1" x14ac:dyDescent="0.3">
      <c r="B667" s="354">
        <v>656</v>
      </c>
      <c r="C667" s="393">
        <v>31734651</v>
      </c>
      <c r="D667" s="349">
        <v>104918</v>
      </c>
      <c r="E667" s="344">
        <f t="shared" si="61"/>
        <v>4.5326824210480838</v>
      </c>
      <c r="F667" s="345">
        <f>SUM(E$12:E667)</f>
        <v>1553.0557552596931</v>
      </c>
      <c r="G667" s="345">
        <f t="shared" si="62"/>
        <v>51.768525175323106</v>
      </c>
      <c r="H667" s="350">
        <f t="shared" si="63"/>
        <v>116</v>
      </c>
      <c r="I667" s="350">
        <f t="shared" si="63"/>
        <v>30</v>
      </c>
    </row>
    <row r="668" spans="2:9" hidden="1" x14ac:dyDescent="0.3">
      <c r="B668" s="354">
        <v>657</v>
      </c>
      <c r="C668" s="393">
        <v>31839569</v>
      </c>
      <c r="D668" s="349">
        <v>105115</v>
      </c>
      <c r="E668" s="344">
        <f t="shared" si="61"/>
        <v>4.5411932431848623</v>
      </c>
      <c r="F668" s="345">
        <f>SUM(E$12:E668)</f>
        <v>1557.5969485028779</v>
      </c>
      <c r="G668" s="345">
        <f t="shared" si="62"/>
        <v>51.919898283429262</v>
      </c>
      <c r="H668" s="350">
        <f t="shared" si="63"/>
        <v>116</v>
      </c>
      <c r="I668" s="350">
        <f t="shared" si="63"/>
        <v>30</v>
      </c>
    </row>
    <row r="669" spans="2:9" hidden="1" x14ac:dyDescent="0.3">
      <c r="B669" s="354">
        <v>658</v>
      </c>
      <c r="C669" s="393">
        <v>31944684</v>
      </c>
      <c r="D669" s="349">
        <v>105312</v>
      </c>
      <c r="E669" s="344">
        <f t="shared" si="61"/>
        <v>4.5497040653216398</v>
      </c>
      <c r="F669" s="345">
        <f>SUM(E$12:E669)</f>
        <v>1562.1466525681997</v>
      </c>
      <c r="G669" s="345">
        <f t="shared" si="62"/>
        <v>52.071555085606654</v>
      </c>
      <c r="H669" s="350">
        <f t="shared" si="63"/>
        <v>116</v>
      </c>
      <c r="I669" s="350">
        <f t="shared" si="63"/>
        <v>30</v>
      </c>
    </row>
    <row r="670" spans="2:9" hidden="1" x14ac:dyDescent="0.3">
      <c r="B670" s="354">
        <v>659</v>
      </c>
      <c r="C670" s="393">
        <v>32049996</v>
      </c>
      <c r="D670" s="349">
        <v>105509</v>
      </c>
      <c r="E670" s="344">
        <f t="shared" si="61"/>
        <v>4.5582148874584183</v>
      </c>
      <c r="F670" s="345">
        <f>SUM(E$12:E670)</f>
        <v>1566.7048674556581</v>
      </c>
      <c r="G670" s="345">
        <f t="shared" si="62"/>
        <v>52.223495581855268</v>
      </c>
      <c r="H670" s="350">
        <f t="shared" ref="H670:I685" si="64">H669</f>
        <v>116</v>
      </c>
      <c r="I670" s="350">
        <f t="shared" si="64"/>
        <v>30</v>
      </c>
    </row>
    <row r="671" spans="2:9" hidden="1" x14ac:dyDescent="0.3">
      <c r="B671" s="354">
        <v>660</v>
      </c>
      <c r="C671" s="393">
        <v>32155505</v>
      </c>
      <c r="D671" s="349">
        <v>105706</v>
      </c>
      <c r="E671" s="344">
        <f t="shared" si="61"/>
        <v>4.5667257095951959</v>
      </c>
      <c r="F671" s="345">
        <f>SUM(E$12:E671)</f>
        <v>1571.2715931652533</v>
      </c>
      <c r="G671" s="345">
        <f t="shared" si="62"/>
        <v>52.37571977217511</v>
      </c>
      <c r="H671" s="350">
        <f t="shared" si="64"/>
        <v>116</v>
      </c>
      <c r="I671" s="350">
        <f t="shared" si="64"/>
        <v>30</v>
      </c>
    </row>
    <row r="672" spans="2:9" hidden="1" x14ac:dyDescent="0.3">
      <c r="B672" s="354">
        <v>661</v>
      </c>
      <c r="C672" s="393">
        <v>32261211</v>
      </c>
      <c r="D672" s="349">
        <v>105903</v>
      </c>
      <c r="E672" s="344">
        <f t="shared" si="61"/>
        <v>4.5752365317319743</v>
      </c>
      <c r="F672" s="345">
        <f>SUM(E$12:E672)</f>
        <v>1575.8468296969852</v>
      </c>
      <c r="G672" s="345">
        <f t="shared" si="62"/>
        <v>52.528227656566173</v>
      </c>
      <c r="H672" s="350">
        <f t="shared" si="64"/>
        <v>116</v>
      </c>
      <c r="I672" s="350">
        <f t="shared" si="64"/>
        <v>30</v>
      </c>
    </row>
    <row r="673" spans="2:9" hidden="1" x14ac:dyDescent="0.3">
      <c r="B673" s="354">
        <v>662</v>
      </c>
      <c r="C673" s="393">
        <v>32367114</v>
      </c>
      <c r="D673" s="349">
        <v>106100</v>
      </c>
      <c r="E673" s="344">
        <f t="shared" si="61"/>
        <v>4.5837473538687519</v>
      </c>
      <c r="F673" s="345">
        <f>SUM(E$12:E673)</f>
        <v>1580.430577050854</v>
      </c>
      <c r="G673" s="345">
        <f t="shared" si="62"/>
        <v>52.681019235028465</v>
      </c>
      <c r="H673" s="350">
        <f t="shared" si="64"/>
        <v>116</v>
      </c>
      <c r="I673" s="350">
        <f t="shared" si="64"/>
        <v>30</v>
      </c>
    </row>
    <row r="674" spans="2:9" hidden="1" x14ac:dyDescent="0.3">
      <c r="B674" s="354">
        <v>663</v>
      </c>
      <c r="C674" s="393">
        <v>32473214</v>
      </c>
      <c r="D674" s="349">
        <v>106297</v>
      </c>
      <c r="E674" s="344">
        <f t="shared" si="61"/>
        <v>4.5922581760055294</v>
      </c>
      <c r="F674" s="345">
        <f>SUM(E$12:E674)</f>
        <v>1585.0228352268596</v>
      </c>
      <c r="G674" s="345">
        <f t="shared" si="62"/>
        <v>52.834094507561986</v>
      </c>
      <c r="H674" s="350">
        <f t="shared" si="64"/>
        <v>116</v>
      </c>
      <c r="I674" s="350">
        <f t="shared" si="64"/>
        <v>30</v>
      </c>
    </row>
    <row r="675" spans="2:9" hidden="1" x14ac:dyDescent="0.3">
      <c r="B675" s="354">
        <v>664</v>
      </c>
      <c r="C675" s="393">
        <v>32579511</v>
      </c>
      <c r="D675" s="349">
        <v>106495</v>
      </c>
      <c r="E675" s="344">
        <f t="shared" si="61"/>
        <v>4.6008122002851337</v>
      </c>
      <c r="F675" s="345">
        <f>SUM(E$12:E675)</f>
        <v>1589.6236474271448</v>
      </c>
      <c r="G675" s="345">
        <f t="shared" si="62"/>
        <v>52.987454914238157</v>
      </c>
      <c r="H675" s="350">
        <f t="shared" si="64"/>
        <v>116</v>
      </c>
      <c r="I675" s="350">
        <f t="shared" si="64"/>
        <v>30</v>
      </c>
    </row>
    <row r="676" spans="2:9" hidden="1" x14ac:dyDescent="0.3">
      <c r="B676" s="354">
        <v>665</v>
      </c>
      <c r="C676" s="393">
        <v>32686006</v>
      </c>
      <c r="D676" s="349">
        <v>106693</v>
      </c>
      <c r="E676" s="344">
        <f t="shared" si="61"/>
        <v>4.609366224564738</v>
      </c>
      <c r="F676" s="345">
        <f>SUM(E$12:E676)</f>
        <v>1594.2330136517096</v>
      </c>
      <c r="G676" s="345">
        <f t="shared" si="62"/>
        <v>53.141100455056986</v>
      </c>
      <c r="H676" s="350">
        <f t="shared" si="64"/>
        <v>116</v>
      </c>
      <c r="I676" s="350">
        <f t="shared" si="64"/>
        <v>30</v>
      </c>
    </row>
    <row r="677" spans="2:9" hidden="1" x14ac:dyDescent="0.3">
      <c r="B677" s="354">
        <v>666</v>
      </c>
      <c r="C677" s="393">
        <v>32792699</v>
      </c>
      <c r="D677" s="349">
        <v>106890</v>
      </c>
      <c r="E677" s="344">
        <f t="shared" si="61"/>
        <v>4.6178770467015164</v>
      </c>
      <c r="F677" s="345">
        <f>SUM(E$12:E677)</f>
        <v>1598.8508906984111</v>
      </c>
      <c r="G677" s="345">
        <f t="shared" si="62"/>
        <v>53.295029689947036</v>
      </c>
      <c r="H677" s="350">
        <f t="shared" si="64"/>
        <v>116</v>
      </c>
      <c r="I677" s="350">
        <f t="shared" si="64"/>
        <v>30</v>
      </c>
    </row>
    <row r="678" spans="2:9" hidden="1" x14ac:dyDescent="0.3">
      <c r="B678" s="354">
        <v>667</v>
      </c>
      <c r="C678" s="393">
        <v>32899589</v>
      </c>
      <c r="D678" s="349">
        <v>107088</v>
      </c>
      <c r="E678" s="344">
        <f t="shared" si="61"/>
        <v>4.6264310709811207</v>
      </c>
      <c r="F678" s="345">
        <f>SUM(E$12:E678)</f>
        <v>1603.4773217693923</v>
      </c>
      <c r="G678" s="345">
        <f t="shared" si="62"/>
        <v>53.449244058979744</v>
      </c>
      <c r="H678" s="350">
        <f t="shared" si="64"/>
        <v>116</v>
      </c>
      <c r="I678" s="350">
        <f t="shared" si="64"/>
        <v>30</v>
      </c>
    </row>
    <row r="679" spans="2:9" hidden="1" x14ac:dyDescent="0.3">
      <c r="B679" s="354">
        <v>668</v>
      </c>
      <c r="C679" s="393">
        <v>33006677</v>
      </c>
      <c r="D679" s="349">
        <v>107286</v>
      </c>
      <c r="E679" s="344">
        <f t="shared" si="61"/>
        <v>4.634985095260725</v>
      </c>
      <c r="F679" s="345">
        <f>SUM(E$12:E679)</f>
        <v>1608.112306864653</v>
      </c>
      <c r="G679" s="345">
        <f t="shared" si="62"/>
        <v>53.603743562155096</v>
      </c>
      <c r="H679" s="350">
        <f t="shared" si="64"/>
        <v>116</v>
      </c>
      <c r="I679" s="350">
        <f t="shared" si="64"/>
        <v>30</v>
      </c>
    </row>
    <row r="680" spans="2:9" hidden="1" x14ac:dyDescent="0.3">
      <c r="B680" s="354">
        <v>669</v>
      </c>
      <c r="C680" s="393">
        <v>33113963</v>
      </c>
      <c r="D680" s="349">
        <v>107484</v>
      </c>
      <c r="E680" s="344">
        <f t="shared" si="61"/>
        <v>4.6435391195403293</v>
      </c>
      <c r="F680" s="345">
        <f>SUM(E$12:E680)</f>
        <v>1612.7558459841932</v>
      </c>
      <c r="G680" s="345">
        <f t="shared" si="62"/>
        <v>53.758528199473105</v>
      </c>
      <c r="H680" s="350">
        <f t="shared" si="64"/>
        <v>116</v>
      </c>
      <c r="I680" s="350">
        <f t="shared" si="64"/>
        <v>30</v>
      </c>
    </row>
    <row r="681" spans="2:9" hidden="1" x14ac:dyDescent="0.3">
      <c r="B681" s="354">
        <v>670</v>
      </c>
      <c r="C681" s="393">
        <v>33221447</v>
      </c>
      <c r="D681" s="349">
        <v>107682</v>
      </c>
      <c r="E681" s="344">
        <f t="shared" si="61"/>
        <v>4.6520931438199336</v>
      </c>
      <c r="F681" s="345">
        <f>SUM(E$12:E681)</f>
        <v>1617.4079391280131</v>
      </c>
      <c r="G681" s="345">
        <f t="shared" si="62"/>
        <v>53.913597970933772</v>
      </c>
      <c r="H681" s="350">
        <f t="shared" si="64"/>
        <v>116</v>
      </c>
      <c r="I681" s="350">
        <f t="shared" si="64"/>
        <v>30</v>
      </c>
    </row>
    <row r="682" spans="2:9" hidden="1" x14ac:dyDescent="0.3">
      <c r="B682" s="354">
        <v>671</v>
      </c>
      <c r="C682" s="393">
        <v>33329129</v>
      </c>
      <c r="D682" s="349">
        <v>107881</v>
      </c>
      <c r="E682" s="344">
        <f t="shared" si="61"/>
        <v>4.6606903702423637</v>
      </c>
      <c r="F682" s="345">
        <f>SUM(E$12:E682)</f>
        <v>1622.0686294982554</v>
      </c>
      <c r="G682" s="345">
        <f t="shared" si="62"/>
        <v>54.068954316608512</v>
      </c>
      <c r="H682" s="350">
        <f t="shared" si="64"/>
        <v>116</v>
      </c>
      <c r="I682" s="350">
        <f t="shared" si="64"/>
        <v>30</v>
      </c>
    </row>
    <row r="683" spans="2:9" hidden="1" x14ac:dyDescent="0.3">
      <c r="B683" s="354">
        <v>672</v>
      </c>
      <c r="C683" s="393">
        <v>33437010</v>
      </c>
      <c r="D683" s="349">
        <v>108079</v>
      </c>
      <c r="E683" s="344">
        <f t="shared" si="61"/>
        <v>4.6692443945219679</v>
      </c>
      <c r="F683" s="345">
        <f>SUM(E$12:E683)</f>
        <v>1626.7378738927773</v>
      </c>
      <c r="G683" s="345">
        <f t="shared" si="62"/>
        <v>54.224595796425909</v>
      </c>
      <c r="H683" s="350">
        <f t="shared" si="64"/>
        <v>116</v>
      </c>
      <c r="I683" s="350">
        <f t="shared" si="64"/>
        <v>30</v>
      </c>
    </row>
    <row r="684" spans="2:9" hidden="1" x14ac:dyDescent="0.3">
      <c r="B684" s="354">
        <v>673</v>
      </c>
      <c r="C684" s="393">
        <v>33545089</v>
      </c>
      <c r="D684" s="349">
        <v>108278</v>
      </c>
      <c r="E684" s="344">
        <f t="shared" si="61"/>
        <v>4.6778416209443989</v>
      </c>
      <c r="F684" s="345">
        <f>SUM(E$12:E684)</f>
        <v>1631.4157155137218</v>
      </c>
      <c r="G684" s="345">
        <f t="shared" si="62"/>
        <v>54.380523850457394</v>
      </c>
      <c r="H684" s="350">
        <f t="shared" si="64"/>
        <v>116</v>
      </c>
      <c r="I684" s="350">
        <f t="shared" si="64"/>
        <v>30</v>
      </c>
    </row>
    <row r="685" spans="2:9" hidden="1" x14ac:dyDescent="0.3">
      <c r="B685" s="354">
        <v>674</v>
      </c>
      <c r="C685" s="393">
        <v>33653367</v>
      </c>
      <c r="D685" s="349">
        <v>108476</v>
      </c>
      <c r="E685" s="344">
        <f t="shared" si="61"/>
        <v>4.6863956452240032</v>
      </c>
      <c r="F685" s="345">
        <f>SUM(E$12:E685)</f>
        <v>1636.1021111589457</v>
      </c>
      <c r="G685" s="345">
        <f t="shared" si="62"/>
        <v>54.536737038631522</v>
      </c>
      <c r="H685" s="350">
        <f t="shared" si="64"/>
        <v>116</v>
      </c>
      <c r="I685" s="350">
        <f t="shared" si="64"/>
        <v>30</v>
      </c>
    </row>
    <row r="686" spans="2:9" hidden="1" x14ac:dyDescent="0.3">
      <c r="B686" s="354">
        <v>675</v>
      </c>
      <c r="C686" s="393">
        <v>33761843</v>
      </c>
      <c r="D686" s="349">
        <v>108675</v>
      </c>
      <c r="E686" s="344">
        <f t="shared" si="61"/>
        <v>4.6949928716464333</v>
      </c>
      <c r="F686" s="345">
        <f>SUM(E$12:E686)</f>
        <v>1640.7971040305922</v>
      </c>
      <c r="G686" s="345">
        <f t="shared" si="62"/>
        <v>54.693236801019744</v>
      </c>
      <c r="H686" s="350">
        <f t="shared" ref="H686:I701" si="65">H685</f>
        <v>116</v>
      </c>
      <c r="I686" s="350">
        <f t="shared" si="65"/>
        <v>30</v>
      </c>
    </row>
    <row r="687" spans="2:9" hidden="1" x14ac:dyDescent="0.3">
      <c r="B687" s="354">
        <v>676</v>
      </c>
      <c r="C687" s="393">
        <v>33870518</v>
      </c>
      <c r="D687" s="349">
        <v>108874</v>
      </c>
      <c r="E687" s="344">
        <f t="shared" si="61"/>
        <v>4.7035900980688643</v>
      </c>
      <c r="F687" s="345">
        <f>SUM(E$12:E687)</f>
        <v>1645.5006941286611</v>
      </c>
      <c r="G687" s="345">
        <f t="shared" si="62"/>
        <v>54.850023137622038</v>
      </c>
      <c r="H687" s="350">
        <f t="shared" si="65"/>
        <v>116</v>
      </c>
      <c r="I687" s="350">
        <f t="shared" si="65"/>
        <v>30</v>
      </c>
    </row>
    <row r="688" spans="2:9" hidden="1" x14ac:dyDescent="0.3">
      <c r="B688" s="354">
        <v>677</v>
      </c>
      <c r="C688" s="393">
        <v>33979392</v>
      </c>
      <c r="D688" s="349">
        <v>109073</v>
      </c>
      <c r="E688" s="344">
        <f t="shared" si="61"/>
        <v>4.7121873244912944</v>
      </c>
      <c r="F688" s="345">
        <f>SUM(E$12:E688)</f>
        <v>1650.2128814531522</v>
      </c>
      <c r="G688" s="345">
        <f t="shared" si="62"/>
        <v>55.007096048438406</v>
      </c>
      <c r="H688" s="350">
        <f t="shared" si="65"/>
        <v>116</v>
      </c>
      <c r="I688" s="350">
        <f t="shared" si="65"/>
        <v>30</v>
      </c>
    </row>
    <row r="689" spans="2:9" hidden="1" x14ac:dyDescent="0.3">
      <c r="B689" s="354">
        <v>678</v>
      </c>
      <c r="C689" s="393">
        <v>34088465</v>
      </c>
      <c r="D689" s="349">
        <v>109272</v>
      </c>
      <c r="E689" s="344">
        <f t="shared" si="61"/>
        <v>4.7207845509137254</v>
      </c>
      <c r="F689" s="345">
        <f>SUM(E$12:E689)</f>
        <v>1654.933666004066</v>
      </c>
      <c r="G689" s="345">
        <f t="shared" si="62"/>
        <v>55.164455533468868</v>
      </c>
      <c r="H689" s="350">
        <f t="shared" si="65"/>
        <v>116</v>
      </c>
      <c r="I689" s="350">
        <f t="shared" si="65"/>
        <v>30</v>
      </c>
    </row>
    <row r="690" spans="2:9" hidden="1" x14ac:dyDescent="0.3">
      <c r="B690" s="354">
        <v>679</v>
      </c>
      <c r="C690" s="393">
        <v>34197737</v>
      </c>
      <c r="D690" s="349">
        <v>109471</v>
      </c>
      <c r="E690" s="344">
        <f t="shared" si="61"/>
        <v>4.7293817773361555</v>
      </c>
      <c r="F690" s="345">
        <f>SUM(E$12:E690)</f>
        <v>1659.6630477814022</v>
      </c>
      <c r="G690" s="345">
        <f t="shared" si="62"/>
        <v>55.322101592713402</v>
      </c>
      <c r="H690" s="350">
        <f t="shared" si="65"/>
        <v>116</v>
      </c>
      <c r="I690" s="350">
        <f t="shared" si="65"/>
        <v>30</v>
      </c>
    </row>
    <row r="691" spans="2:9" hidden="1" x14ac:dyDescent="0.3">
      <c r="B691" s="354">
        <v>680</v>
      </c>
      <c r="C691" s="393">
        <v>34307208</v>
      </c>
      <c r="D691" s="349">
        <v>109670</v>
      </c>
      <c r="E691" s="344">
        <f t="shared" si="61"/>
        <v>4.7379790037585865</v>
      </c>
      <c r="F691" s="345">
        <f>SUM(E$12:E691)</f>
        <v>1664.4010267851606</v>
      </c>
      <c r="G691" s="345">
        <f t="shared" si="62"/>
        <v>55.480034226172023</v>
      </c>
      <c r="H691" s="350">
        <f t="shared" si="65"/>
        <v>116</v>
      </c>
      <c r="I691" s="350">
        <f t="shared" si="65"/>
        <v>30</v>
      </c>
    </row>
    <row r="692" spans="2:9" hidden="1" x14ac:dyDescent="0.3">
      <c r="B692" s="354">
        <v>681</v>
      </c>
      <c r="C692" s="393">
        <v>34416878</v>
      </c>
      <c r="D692" s="349">
        <v>109870</v>
      </c>
      <c r="E692" s="344">
        <f t="shared" si="61"/>
        <v>4.7333275891780113</v>
      </c>
      <c r="F692" s="345">
        <f>SUM(E$12:E692)</f>
        <v>1669.1343543743387</v>
      </c>
      <c r="G692" s="345">
        <f t="shared" si="62"/>
        <v>55.637811812477956</v>
      </c>
      <c r="H692" s="350">
        <v>121</v>
      </c>
      <c r="I692" s="350">
        <f t="shared" si="65"/>
        <v>30</v>
      </c>
    </row>
    <row r="693" spans="2:9" hidden="1" x14ac:dyDescent="0.3">
      <c r="B693" s="354">
        <v>682</v>
      </c>
      <c r="C693" s="393">
        <v>34526748</v>
      </c>
      <c r="D693" s="349">
        <v>110069</v>
      </c>
      <c r="E693" s="344">
        <f t="shared" si="61"/>
        <v>4.7419007409960363</v>
      </c>
      <c r="F693" s="345">
        <f>SUM(E$12:E693)</f>
        <v>1673.8762551153347</v>
      </c>
      <c r="G693" s="345">
        <f t="shared" si="62"/>
        <v>55.79587517051116</v>
      </c>
      <c r="H693" s="350">
        <f t="shared" si="65"/>
        <v>121</v>
      </c>
      <c r="I693" s="350">
        <f t="shared" si="65"/>
        <v>30</v>
      </c>
    </row>
    <row r="694" spans="2:9" hidden="1" x14ac:dyDescent="0.3">
      <c r="B694" s="354">
        <v>683</v>
      </c>
      <c r="C694" s="393">
        <v>34636817</v>
      </c>
      <c r="D694" s="349">
        <v>110269</v>
      </c>
      <c r="E694" s="344">
        <f t="shared" si="61"/>
        <v>4.7505169739789768</v>
      </c>
      <c r="F694" s="345">
        <f>SUM(E$12:E694)</f>
        <v>1678.6267720893138</v>
      </c>
      <c r="G694" s="345">
        <f t="shared" si="62"/>
        <v>55.954225736310462</v>
      </c>
      <c r="H694" s="350">
        <f t="shared" si="65"/>
        <v>121</v>
      </c>
      <c r="I694" s="350">
        <f t="shared" si="65"/>
        <v>30</v>
      </c>
    </row>
    <row r="695" spans="2:9" hidden="1" x14ac:dyDescent="0.3">
      <c r="B695" s="354">
        <v>684</v>
      </c>
      <c r="C695" s="393">
        <v>34747086</v>
      </c>
      <c r="D695" s="349">
        <v>110469</v>
      </c>
      <c r="E695" s="344">
        <f t="shared" si="61"/>
        <v>4.7591332069619163</v>
      </c>
      <c r="F695" s="345">
        <f>SUM(E$12:E695)</f>
        <v>1683.3859052962757</v>
      </c>
      <c r="G695" s="345">
        <f t="shared" si="62"/>
        <v>56.112863509875858</v>
      </c>
      <c r="H695" s="350">
        <f t="shared" si="65"/>
        <v>121</v>
      </c>
      <c r="I695" s="350">
        <f t="shared" si="65"/>
        <v>30</v>
      </c>
    </row>
    <row r="696" spans="2:9" hidden="1" x14ac:dyDescent="0.3">
      <c r="B696" s="354">
        <v>685</v>
      </c>
      <c r="C696" s="393">
        <v>34857555</v>
      </c>
      <c r="D696" s="349">
        <v>110669</v>
      </c>
      <c r="E696" s="344">
        <f t="shared" si="61"/>
        <v>4.7677494399448559</v>
      </c>
      <c r="F696" s="345">
        <f>SUM(E$12:E696)</f>
        <v>1688.1536547362207</v>
      </c>
      <c r="G696" s="345">
        <f t="shared" si="62"/>
        <v>56.271788491207353</v>
      </c>
      <c r="H696" s="350">
        <f t="shared" si="65"/>
        <v>121</v>
      </c>
      <c r="I696" s="350">
        <f t="shared" si="65"/>
        <v>30</v>
      </c>
    </row>
    <row r="697" spans="2:9" hidden="1" x14ac:dyDescent="0.3">
      <c r="B697" s="354">
        <v>686</v>
      </c>
      <c r="C697" s="393">
        <v>34968224</v>
      </c>
      <c r="D697" s="349">
        <v>110869</v>
      </c>
      <c r="E697" s="344">
        <f t="shared" si="61"/>
        <v>4.7763656729277963</v>
      </c>
      <c r="F697" s="345">
        <f>SUM(E$12:E697)</f>
        <v>1692.9300204091485</v>
      </c>
      <c r="G697" s="345">
        <f t="shared" si="62"/>
        <v>56.431000680304948</v>
      </c>
      <c r="H697" s="350">
        <f t="shared" si="65"/>
        <v>121</v>
      </c>
      <c r="I697" s="350">
        <f t="shared" si="65"/>
        <v>30</v>
      </c>
    </row>
    <row r="698" spans="2:9" hidden="1" x14ac:dyDescent="0.3">
      <c r="B698" s="354">
        <v>687</v>
      </c>
      <c r="C698" s="393">
        <v>35079093</v>
      </c>
      <c r="D698" s="349">
        <v>111069</v>
      </c>
      <c r="E698" s="344">
        <f t="shared" si="61"/>
        <v>4.7849819059107359</v>
      </c>
      <c r="F698" s="345">
        <f>SUM(E$12:E698)</f>
        <v>1697.7150023150591</v>
      </c>
      <c r="G698" s="345">
        <f t="shared" si="62"/>
        <v>56.590500077168635</v>
      </c>
      <c r="H698" s="350">
        <f t="shared" si="65"/>
        <v>121</v>
      </c>
      <c r="I698" s="350">
        <f t="shared" si="65"/>
        <v>30</v>
      </c>
    </row>
    <row r="699" spans="2:9" hidden="1" x14ac:dyDescent="0.3">
      <c r="B699" s="354">
        <v>688</v>
      </c>
      <c r="C699" s="393">
        <v>35190162</v>
      </c>
      <c r="D699" s="349">
        <v>111269</v>
      </c>
      <c r="E699" s="344">
        <f t="shared" si="61"/>
        <v>4.7935981388936755</v>
      </c>
      <c r="F699" s="345">
        <f>SUM(E$12:E699)</f>
        <v>1702.5086004539528</v>
      </c>
      <c r="G699" s="345">
        <f t="shared" si="62"/>
        <v>56.750286681798428</v>
      </c>
      <c r="H699" s="350">
        <f t="shared" si="65"/>
        <v>121</v>
      </c>
      <c r="I699" s="350">
        <f t="shared" si="65"/>
        <v>30</v>
      </c>
    </row>
    <row r="700" spans="2:9" hidden="1" x14ac:dyDescent="0.3">
      <c r="B700" s="354">
        <v>689</v>
      </c>
      <c r="C700" s="393">
        <v>35301431</v>
      </c>
      <c r="D700" s="349">
        <v>111469</v>
      </c>
      <c r="E700" s="344">
        <f t="shared" si="61"/>
        <v>4.8022143718766159</v>
      </c>
      <c r="F700" s="345">
        <f>SUM(E$12:E700)</f>
        <v>1707.3108148258293</v>
      </c>
      <c r="G700" s="345">
        <f t="shared" si="62"/>
        <v>56.910360494194308</v>
      </c>
      <c r="H700" s="350">
        <f t="shared" si="65"/>
        <v>121</v>
      </c>
      <c r="I700" s="350">
        <f t="shared" si="65"/>
        <v>30</v>
      </c>
    </row>
    <row r="701" spans="2:9" hidden="1" x14ac:dyDescent="0.3">
      <c r="B701" s="354">
        <v>690</v>
      </c>
      <c r="C701" s="393">
        <v>35412900</v>
      </c>
      <c r="D701" s="349">
        <v>111670</v>
      </c>
      <c r="E701" s="344">
        <f t="shared" si="61"/>
        <v>4.8108736860244701</v>
      </c>
      <c r="F701" s="345">
        <f>SUM(E$12:E701)</f>
        <v>1712.1216885118538</v>
      </c>
      <c r="G701" s="345">
        <f t="shared" si="62"/>
        <v>57.07072295039513</v>
      </c>
      <c r="H701" s="350">
        <f t="shared" si="65"/>
        <v>121</v>
      </c>
      <c r="I701" s="350">
        <f t="shared" si="65"/>
        <v>30</v>
      </c>
    </row>
    <row r="702" spans="2:9" hidden="1" x14ac:dyDescent="0.3">
      <c r="B702" s="354">
        <v>691</v>
      </c>
      <c r="C702" s="393">
        <v>35524570</v>
      </c>
      <c r="D702" s="349">
        <v>111870</v>
      </c>
      <c r="E702" s="344">
        <f t="shared" si="61"/>
        <v>4.8194899190074096</v>
      </c>
      <c r="F702" s="345">
        <f>SUM(E$12:E702)</f>
        <v>1716.9411784308611</v>
      </c>
      <c r="G702" s="345">
        <f t="shared" si="62"/>
        <v>57.231372614362037</v>
      </c>
      <c r="H702" s="350">
        <f t="shared" ref="H702:I717" si="66">H701</f>
        <v>121</v>
      </c>
      <c r="I702" s="350">
        <f t="shared" si="66"/>
        <v>30</v>
      </c>
    </row>
    <row r="703" spans="2:9" hidden="1" x14ac:dyDescent="0.3">
      <c r="B703" s="354">
        <v>692</v>
      </c>
      <c r="C703" s="393">
        <v>35636440</v>
      </c>
      <c r="D703" s="349">
        <v>112071</v>
      </c>
      <c r="E703" s="344">
        <f t="shared" si="61"/>
        <v>4.8281492331552647</v>
      </c>
      <c r="F703" s="345">
        <f>SUM(E$12:E703)</f>
        <v>1721.7693276640164</v>
      </c>
      <c r="G703" s="345">
        <f t="shared" si="62"/>
        <v>57.392310922133881</v>
      </c>
      <c r="H703" s="350">
        <f t="shared" si="66"/>
        <v>121</v>
      </c>
      <c r="I703" s="350">
        <f t="shared" si="66"/>
        <v>30</v>
      </c>
    </row>
    <row r="704" spans="2:9" hidden="1" x14ac:dyDescent="0.3">
      <c r="B704" s="354">
        <v>693</v>
      </c>
      <c r="C704" s="393">
        <v>35748511</v>
      </c>
      <c r="D704" s="349">
        <v>112272</v>
      </c>
      <c r="E704" s="344">
        <f t="shared" si="61"/>
        <v>4.8368085473031188</v>
      </c>
      <c r="F704" s="345">
        <f>SUM(E$12:E704)</f>
        <v>1726.6061362113194</v>
      </c>
      <c r="G704" s="345">
        <f t="shared" si="62"/>
        <v>57.553537873710646</v>
      </c>
      <c r="H704" s="350">
        <f t="shared" si="66"/>
        <v>121</v>
      </c>
      <c r="I704" s="350">
        <f t="shared" si="66"/>
        <v>30</v>
      </c>
    </row>
    <row r="705" spans="2:9" hidden="1" x14ac:dyDescent="0.3">
      <c r="B705" s="354">
        <v>694</v>
      </c>
      <c r="C705" s="393">
        <v>35860783</v>
      </c>
      <c r="D705" s="349">
        <v>112472</v>
      </c>
      <c r="E705" s="344">
        <f t="shared" si="61"/>
        <v>4.8454247802860593</v>
      </c>
      <c r="F705" s="345">
        <f>SUM(E$12:E705)</f>
        <v>1731.4515609916054</v>
      </c>
      <c r="G705" s="345">
        <f t="shared" si="62"/>
        <v>57.715052033053517</v>
      </c>
      <c r="H705" s="350">
        <f t="shared" si="66"/>
        <v>121</v>
      </c>
      <c r="I705" s="350">
        <f t="shared" si="66"/>
        <v>30</v>
      </c>
    </row>
    <row r="706" spans="2:9" hidden="1" x14ac:dyDescent="0.3">
      <c r="B706" s="354">
        <v>695</v>
      </c>
      <c r="C706" s="393">
        <v>35973255</v>
      </c>
      <c r="D706" s="349">
        <v>112673</v>
      </c>
      <c r="E706" s="344">
        <f t="shared" si="61"/>
        <v>4.8540840944339134</v>
      </c>
      <c r="F706" s="345">
        <f>SUM(E$12:E706)</f>
        <v>1736.3056450860392</v>
      </c>
      <c r="G706" s="345">
        <f t="shared" si="62"/>
        <v>57.876854836201311</v>
      </c>
      <c r="H706" s="350">
        <f t="shared" si="66"/>
        <v>121</v>
      </c>
      <c r="I706" s="350">
        <f t="shared" si="66"/>
        <v>30</v>
      </c>
    </row>
    <row r="707" spans="2:9" hidden="1" x14ac:dyDescent="0.3">
      <c r="B707" s="354">
        <v>696</v>
      </c>
      <c r="C707" s="393">
        <v>36085928</v>
      </c>
      <c r="D707" s="349">
        <v>112875</v>
      </c>
      <c r="E707" s="344">
        <f t="shared" si="61"/>
        <v>4.862786489746683</v>
      </c>
      <c r="F707" s="345">
        <f>SUM(E$12:E707)</f>
        <v>1741.1684315757859</v>
      </c>
      <c r="G707" s="345">
        <f t="shared" si="62"/>
        <v>58.038947719192862</v>
      </c>
      <c r="H707" s="350">
        <f t="shared" si="66"/>
        <v>121</v>
      </c>
      <c r="I707" s="350">
        <f t="shared" si="66"/>
        <v>30</v>
      </c>
    </row>
    <row r="708" spans="2:9" hidden="1" x14ac:dyDescent="0.3">
      <c r="B708" s="354">
        <v>697</v>
      </c>
      <c r="C708" s="393">
        <v>36198803</v>
      </c>
      <c r="D708" s="349">
        <v>113076</v>
      </c>
      <c r="E708" s="344">
        <f t="shared" si="61"/>
        <v>4.8714458038945372</v>
      </c>
      <c r="F708" s="345">
        <f>SUM(E$12:E708)</f>
        <v>1746.0398773796805</v>
      </c>
      <c r="G708" s="345">
        <f t="shared" si="62"/>
        <v>58.201329245989349</v>
      </c>
      <c r="H708" s="350">
        <f t="shared" si="66"/>
        <v>121</v>
      </c>
      <c r="I708" s="350">
        <f t="shared" si="66"/>
        <v>30</v>
      </c>
    </row>
    <row r="709" spans="2:9" hidden="1" x14ac:dyDescent="0.3">
      <c r="B709" s="354">
        <v>698</v>
      </c>
      <c r="C709" s="393">
        <v>36311879</v>
      </c>
      <c r="D709" s="349">
        <v>113277</v>
      </c>
      <c r="E709" s="344">
        <f t="shared" si="61"/>
        <v>4.8801051180423922</v>
      </c>
      <c r="F709" s="345">
        <f>SUM(E$12:E709)</f>
        <v>1750.9199824977229</v>
      </c>
      <c r="G709" s="345">
        <f t="shared" si="62"/>
        <v>58.363999416590765</v>
      </c>
      <c r="H709" s="350">
        <f t="shared" si="66"/>
        <v>121</v>
      </c>
      <c r="I709" s="350">
        <f t="shared" si="66"/>
        <v>30</v>
      </c>
    </row>
    <row r="710" spans="2:9" x14ac:dyDescent="0.3">
      <c r="B710" s="354">
        <v>699</v>
      </c>
      <c r="C710" s="393">
        <v>36425156</v>
      </c>
      <c r="D710" s="349">
        <v>113478</v>
      </c>
      <c r="E710" s="344">
        <f t="shared" si="61"/>
        <v>4.8887644321902464</v>
      </c>
      <c r="F710" s="345">
        <f>SUM(E$12:E710)</f>
        <v>1755.8087469299132</v>
      </c>
      <c r="G710" s="345">
        <f t="shared" si="62"/>
        <v>58.52695823099711</v>
      </c>
      <c r="H710" s="350">
        <f t="shared" si="66"/>
        <v>121</v>
      </c>
      <c r="I710" s="350">
        <f t="shared" si="66"/>
        <v>30</v>
      </c>
    </row>
    <row r="711" spans="2:9" hidden="1" x14ac:dyDescent="0.3">
      <c r="B711" s="355">
        <v>700</v>
      </c>
      <c r="C711" s="393">
        <v>36538634</v>
      </c>
      <c r="D711" s="353">
        <v>113680</v>
      </c>
      <c r="E711" s="344">
        <f t="shared" si="61"/>
        <v>4.6653260557311116</v>
      </c>
      <c r="F711" s="335">
        <f>SUM(E$12:E711)</f>
        <v>1760.4740729856444</v>
      </c>
      <c r="G711" s="345">
        <f t="shared" si="62"/>
        <v>58.682469099521477</v>
      </c>
      <c r="H711" s="334">
        <f t="shared" si="66"/>
        <v>121</v>
      </c>
      <c r="I711" s="346">
        <v>31</v>
      </c>
    </row>
    <row r="712" spans="2:9" hidden="1" x14ac:dyDescent="0.3">
      <c r="B712" s="354">
        <v>701</v>
      </c>
      <c r="C712" s="393">
        <v>36652314</v>
      </c>
      <c r="D712" s="349">
        <v>113882</v>
      </c>
      <c r="E712" s="344">
        <f t="shared" si="61"/>
        <v>4.6736159560060742</v>
      </c>
      <c r="F712" s="345">
        <f>SUM(E$12:E712)</f>
        <v>1765.1476889416504</v>
      </c>
      <c r="G712" s="345">
        <f t="shared" si="62"/>
        <v>58.838256298055015</v>
      </c>
      <c r="H712" s="350">
        <f t="shared" si="66"/>
        <v>121</v>
      </c>
      <c r="I712" s="350">
        <f t="shared" si="66"/>
        <v>31</v>
      </c>
    </row>
    <row r="713" spans="2:9" hidden="1" x14ac:dyDescent="0.3">
      <c r="B713" s="354">
        <v>702</v>
      </c>
      <c r="C713" s="393">
        <v>36766196</v>
      </c>
      <c r="D713" s="349">
        <v>114083</v>
      </c>
      <c r="E713" s="344">
        <f t="shared" si="61"/>
        <v>4.681864817170764</v>
      </c>
      <c r="F713" s="345">
        <f>SUM(E$12:E713)</f>
        <v>1769.829553758821</v>
      </c>
      <c r="G713" s="345">
        <f t="shared" si="62"/>
        <v>58.994318458627369</v>
      </c>
      <c r="H713" s="350">
        <f t="shared" si="66"/>
        <v>121</v>
      </c>
      <c r="I713" s="350">
        <f t="shared" si="66"/>
        <v>31</v>
      </c>
    </row>
    <row r="714" spans="2:9" hidden="1" x14ac:dyDescent="0.3">
      <c r="B714" s="354">
        <v>703</v>
      </c>
      <c r="C714" s="393">
        <v>36880279</v>
      </c>
      <c r="D714" s="349">
        <v>114285</v>
      </c>
      <c r="E714" s="344">
        <f t="shared" si="61"/>
        <v>4.6901547174457257</v>
      </c>
      <c r="F714" s="345">
        <f>SUM(E$12:E714)</f>
        <v>1774.5197084762667</v>
      </c>
      <c r="G714" s="345">
        <f t="shared" si="62"/>
        <v>59.150656949208887</v>
      </c>
      <c r="H714" s="350">
        <f t="shared" si="66"/>
        <v>121</v>
      </c>
      <c r="I714" s="350">
        <f t="shared" si="66"/>
        <v>31</v>
      </c>
    </row>
    <row r="715" spans="2:9" hidden="1" x14ac:dyDescent="0.3">
      <c r="B715" s="354">
        <v>704</v>
      </c>
      <c r="C715" s="393">
        <v>36994564</v>
      </c>
      <c r="D715" s="349">
        <v>114487</v>
      </c>
      <c r="E715" s="344">
        <f t="shared" si="61"/>
        <v>4.6984446177206882</v>
      </c>
      <c r="F715" s="345">
        <f>SUM(E$12:E715)</f>
        <v>1779.2181530939874</v>
      </c>
      <c r="G715" s="345">
        <f t="shared" si="62"/>
        <v>59.307271769799584</v>
      </c>
      <c r="H715" s="350">
        <f t="shared" si="66"/>
        <v>121</v>
      </c>
      <c r="I715" s="350">
        <f t="shared" si="66"/>
        <v>31</v>
      </c>
    </row>
    <row r="716" spans="2:9" hidden="1" x14ac:dyDescent="0.3">
      <c r="B716" s="354">
        <v>705</v>
      </c>
      <c r="C716" s="393">
        <v>37109051</v>
      </c>
      <c r="D716" s="349">
        <v>114689</v>
      </c>
      <c r="E716" s="344">
        <f t="shared" ref="E716:E779" si="67">D716/(VLOOKUP(H716,$L$12:$N$51,3,0)+VLOOKUP(I716,$P$12:$R$131,3,0)*$F$8/$E$8)</f>
        <v>4.7067345179956499</v>
      </c>
      <c r="F716" s="345">
        <f>SUM(E$12:E716)</f>
        <v>1783.9248876119832</v>
      </c>
      <c r="G716" s="345">
        <f t="shared" si="62"/>
        <v>59.464162920399438</v>
      </c>
      <c r="H716" s="350">
        <f t="shared" si="66"/>
        <v>121</v>
      </c>
      <c r="I716" s="350">
        <f t="shared" si="66"/>
        <v>31</v>
      </c>
    </row>
    <row r="717" spans="2:9" hidden="1" x14ac:dyDescent="0.3">
      <c r="B717" s="354">
        <v>706</v>
      </c>
      <c r="C717" s="393">
        <v>37223740</v>
      </c>
      <c r="D717" s="349">
        <v>114892</v>
      </c>
      <c r="E717" s="344">
        <f t="shared" si="67"/>
        <v>4.7150654573808843</v>
      </c>
      <c r="F717" s="345">
        <f>SUM(E$12:E717)</f>
        <v>1788.6399530693641</v>
      </c>
      <c r="G717" s="345">
        <f t="shared" ref="G717:G780" si="68">F717/$B$8</f>
        <v>59.621331768978806</v>
      </c>
      <c r="H717" s="350">
        <f t="shared" si="66"/>
        <v>121</v>
      </c>
      <c r="I717" s="350">
        <f t="shared" si="66"/>
        <v>31</v>
      </c>
    </row>
    <row r="718" spans="2:9" hidden="1" x14ac:dyDescent="0.3">
      <c r="B718" s="354">
        <v>707</v>
      </c>
      <c r="C718" s="393">
        <v>37338632</v>
      </c>
      <c r="D718" s="349">
        <v>115094</v>
      </c>
      <c r="E718" s="344">
        <f t="shared" si="67"/>
        <v>4.723355357655846</v>
      </c>
      <c r="F718" s="345">
        <f>SUM(E$12:E718)</f>
        <v>1793.36330842702</v>
      </c>
      <c r="G718" s="345">
        <f t="shared" si="68"/>
        <v>59.77877694756733</v>
      </c>
      <c r="H718" s="350">
        <f t="shared" ref="H718:I733" si="69">H717</f>
        <v>121</v>
      </c>
      <c r="I718" s="350">
        <f t="shared" si="69"/>
        <v>31</v>
      </c>
    </row>
    <row r="719" spans="2:9" hidden="1" x14ac:dyDescent="0.3">
      <c r="B719" s="354">
        <v>708</v>
      </c>
      <c r="C719" s="393">
        <v>37453726</v>
      </c>
      <c r="D719" s="349">
        <v>115296</v>
      </c>
      <c r="E719" s="344">
        <f t="shared" si="67"/>
        <v>4.7316452579308077</v>
      </c>
      <c r="F719" s="345">
        <f>SUM(E$12:E719)</f>
        <v>1798.0949536849507</v>
      </c>
      <c r="G719" s="345">
        <f t="shared" si="68"/>
        <v>59.936498456165026</v>
      </c>
      <c r="H719" s="350">
        <f t="shared" si="69"/>
        <v>121</v>
      </c>
      <c r="I719" s="350">
        <f t="shared" si="69"/>
        <v>31</v>
      </c>
    </row>
    <row r="720" spans="2:9" hidden="1" x14ac:dyDescent="0.3">
      <c r="B720" s="354">
        <v>709</v>
      </c>
      <c r="C720" s="393">
        <v>37569022</v>
      </c>
      <c r="D720" s="349">
        <v>115499</v>
      </c>
      <c r="E720" s="344">
        <f t="shared" si="67"/>
        <v>4.7399761973160421</v>
      </c>
      <c r="F720" s="345">
        <f>SUM(E$12:E720)</f>
        <v>1802.8349298822668</v>
      </c>
      <c r="G720" s="345">
        <f t="shared" si="68"/>
        <v>60.094497662742228</v>
      </c>
      <c r="H720" s="350">
        <f t="shared" si="69"/>
        <v>121</v>
      </c>
      <c r="I720" s="350">
        <f t="shared" si="69"/>
        <v>31</v>
      </c>
    </row>
    <row r="721" spans="2:9" hidden="1" x14ac:dyDescent="0.3">
      <c r="B721" s="354">
        <v>710</v>
      </c>
      <c r="C721" s="393">
        <v>37684521</v>
      </c>
      <c r="D721" s="349">
        <v>115702</v>
      </c>
      <c r="E721" s="344">
        <f t="shared" si="67"/>
        <v>4.7483071367012766</v>
      </c>
      <c r="F721" s="345">
        <f>SUM(E$12:E721)</f>
        <v>1807.583237018968</v>
      </c>
      <c r="G721" s="345">
        <f t="shared" si="68"/>
        <v>60.252774567298935</v>
      </c>
      <c r="H721" s="350">
        <f t="shared" si="69"/>
        <v>121</v>
      </c>
      <c r="I721" s="350">
        <f t="shared" si="69"/>
        <v>31</v>
      </c>
    </row>
    <row r="722" spans="2:9" hidden="1" x14ac:dyDescent="0.3">
      <c r="B722" s="354">
        <v>711</v>
      </c>
      <c r="C722" s="393">
        <v>37800223</v>
      </c>
      <c r="D722" s="349">
        <v>115904</v>
      </c>
      <c r="E722" s="344">
        <f t="shared" si="67"/>
        <v>4.7565970369762383</v>
      </c>
      <c r="F722" s="345">
        <f>SUM(E$12:E722)</f>
        <v>1812.3398340559443</v>
      </c>
      <c r="G722" s="345">
        <f t="shared" si="68"/>
        <v>60.411327801864807</v>
      </c>
      <c r="H722" s="350">
        <f t="shared" si="69"/>
        <v>121</v>
      </c>
      <c r="I722" s="350">
        <f t="shared" si="69"/>
        <v>31</v>
      </c>
    </row>
    <row r="723" spans="2:9" hidden="1" x14ac:dyDescent="0.3">
      <c r="B723" s="354">
        <v>712</v>
      </c>
      <c r="C723" s="393">
        <v>37916127</v>
      </c>
      <c r="D723" s="349">
        <v>116107</v>
      </c>
      <c r="E723" s="344">
        <f t="shared" si="67"/>
        <v>4.7649279763614727</v>
      </c>
      <c r="F723" s="345">
        <f>SUM(E$12:E723)</f>
        <v>1817.1047620323056</v>
      </c>
      <c r="G723" s="345">
        <f t="shared" si="68"/>
        <v>60.570158734410185</v>
      </c>
      <c r="H723" s="350">
        <f t="shared" si="69"/>
        <v>121</v>
      </c>
      <c r="I723" s="350">
        <f t="shared" si="69"/>
        <v>31</v>
      </c>
    </row>
    <row r="724" spans="2:9" hidden="1" x14ac:dyDescent="0.3">
      <c r="B724" s="354">
        <v>713</v>
      </c>
      <c r="C724" s="393">
        <v>38032234</v>
      </c>
      <c r="D724" s="349">
        <v>116310</v>
      </c>
      <c r="E724" s="344">
        <f t="shared" si="67"/>
        <v>4.7732589157467062</v>
      </c>
      <c r="F724" s="345">
        <f>SUM(E$12:E724)</f>
        <v>1821.8780209480524</v>
      </c>
      <c r="G724" s="345">
        <f t="shared" si="68"/>
        <v>60.729267364935076</v>
      </c>
      <c r="H724" s="350">
        <f t="shared" si="69"/>
        <v>121</v>
      </c>
      <c r="I724" s="350">
        <f t="shared" si="69"/>
        <v>31</v>
      </c>
    </row>
    <row r="725" spans="2:9" hidden="1" x14ac:dyDescent="0.3">
      <c r="B725" s="354">
        <v>714</v>
      </c>
      <c r="C725" s="393">
        <v>38148544</v>
      </c>
      <c r="D725" s="349">
        <v>116513</v>
      </c>
      <c r="E725" s="344">
        <f t="shared" si="67"/>
        <v>4.7815898551319407</v>
      </c>
      <c r="F725" s="345">
        <f>SUM(E$12:E725)</f>
        <v>1826.6596108031843</v>
      </c>
      <c r="G725" s="345">
        <f t="shared" si="68"/>
        <v>60.888653693439473</v>
      </c>
      <c r="H725" s="350">
        <f t="shared" si="69"/>
        <v>121</v>
      </c>
      <c r="I725" s="350">
        <f t="shared" si="69"/>
        <v>31</v>
      </c>
    </row>
    <row r="726" spans="2:9" hidden="1" x14ac:dyDescent="0.3">
      <c r="B726" s="354">
        <v>715</v>
      </c>
      <c r="C726" s="393">
        <v>38265057</v>
      </c>
      <c r="D726" s="349">
        <v>116717</v>
      </c>
      <c r="E726" s="344">
        <f t="shared" si="67"/>
        <v>4.789961833627447</v>
      </c>
      <c r="F726" s="345">
        <f>SUM(E$12:E726)</f>
        <v>1831.4495726368118</v>
      </c>
      <c r="G726" s="345">
        <f t="shared" si="68"/>
        <v>61.048319087893724</v>
      </c>
      <c r="H726" s="350">
        <f t="shared" si="69"/>
        <v>121</v>
      </c>
      <c r="I726" s="350">
        <f t="shared" si="69"/>
        <v>31</v>
      </c>
    </row>
    <row r="727" spans="2:9" hidden="1" x14ac:dyDescent="0.3">
      <c r="B727" s="354">
        <v>716</v>
      </c>
      <c r="C727" s="393">
        <v>38381774</v>
      </c>
      <c r="D727" s="349">
        <v>116920</v>
      </c>
      <c r="E727" s="344">
        <f t="shared" si="67"/>
        <v>4.7982927730126814</v>
      </c>
      <c r="F727" s="345">
        <f>SUM(E$12:E727)</f>
        <v>1836.2478654098245</v>
      </c>
      <c r="G727" s="345">
        <f t="shared" si="68"/>
        <v>61.20826218032748</v>
      </c>
      <c r="H727" s="350">
        <f t="shared" si="69"/>
        <v>121</v>
      </c>
      <c r="I727" s="350">
        <f t="shared" si="69"/>
        <v>31</v>
      </c>
    </row>
    <row r="728" spans="2:9" hidden="1" x14ac:dyDescent="0.3">
      <c r="B728" s="354">
        <v>717</v>
      </c>
      <c r="C728" s="393">
        <v>38498694</v>
      </c>
      <c r="D728" s="349">
        <v>117123</v>
      </c>
      <c r="E728" s="344">
        <f t="shared" si="67"/>
        <v>4.806623712397915</v>
      </c>
      <c r="F728" s="345">
        <f>SUM(E$12:E728)</f>
        <v>1841.0544891222223</v>
      </c>
      <c r="G728" s="345">
        <f t="shared" si="68"/>
        <v>61.368482970740743</v>
      </c>
      <c r="H728" s="350">
        <f t="shared" si="69"/>
        <v>121</v>
      </c>
      <c r="I728" s="350">
        <f t="shared" si="69"/>
        <v>31</v>
      </c>
    </row>
    <row r="729" spans="2:9" hidden="1" x14ac:dyDescent="0.3">
      <c r="B729" s="354">
        <v>718</v>
      </c>
      <c r="C729" s="393">
        <v>38615817</v>
      </c>
      <c r="D729" s="349">
        <v>117327</v>
      </c>
      <c r="E729" s="344">
        <f t="shared" si="67"/>
        <v>4.8149956908934213</v>
      </c>
      <c r="F729" s="345">
        <f>SUM(E$12:E729)</f>
        <v>1845.8694848131158</v>
      </c>
      <c r="G729" s="345">
        <f t="shared" si="68"/>
        <v>61.52898282710386</v>
      </c>
      <c r="H729" s="350">
        <f t="shared" si="69"/>
        <v>121</v>
      </c>
      <c r="I729" s="350">
        <f t="shared" si="69"/>
        <v>31</v>
      </c>
    </row>
    <row r="730" spans="2:9" hidden="1" x14ac:dyDescent="0.3">
      <c r="B730" s="354">
        <v>719</v>
      </c>
      <c r="C730" s="393">
        <v>38733144</v>
      </c>
      <c r="D730" s="349">
        <v>117531</v>
      </c>
      <c r="E730" s="344">
        <f t="shared" si="67"/>
        <v>4.8233676693889276</v>
      </c>
      <c r="F730" s="345">
        <f>SUM(E$12:E730)</f>
        <v>1850.6928524825048</v>
      </c>
      <c r="G730" s="345">
        <f t="shared" si="68"/>
        <v>61.689761749416824</v>
      </c>
      <c r="H730" s="350">
        <f t="shared" si="69"/>
        <v>121</v>
      </c>
      <c r="I730" s="350">
        <f t="shared" si="69"/>
        <v>31</v>
      </c>
    </row>
    <row r="731" spans="2:9" hidden="1" x14ac:dyDescent="0.3">
      <c r="B731" s="354">
        <v>720</v>
      </c>
      <c r="C731" s="393">
        <v>38850675</v>
      </c>
      <c r="D731" s="349">
        <v>117734</v>
      </c>
      <c r="E731" s="344">
        <f t="shared" si="67"/>
        <v>4.831698608774162</v>
      </c>
      <c r="F731" s="345">
        <f>SUM(E$12:E731)</f>
        <v>1855.5245510912789</v>
      </c>
      <c r="G731" s="345">
        <f t="shared" si="68"/>
        <v>61.850818369709295</v>
      </c>
      <c r="H731" s="350">
        <f t="shared" si="69"/>
        <v>121</v>
      </c>
      <c r="I731" s="350">
        <f t="shared" si="69"/>
        <v>31</v>
      </c>
    </row>
    <row r="732" spans="2:9" hidden="1" x14ac:dyDescent="0.3">
      <c r="B732" s="354">
        <v>721</v>
      </c>
      <c r="C732" s="393">
        <v>38968409</v>
      </c>
      <c r="D732" s="349">
        <v>117938</v>
      </c>
      <c r="E732" s="344">
        <f t="shared" si="67"/>
        <v>4.8400705872696683</v>
      </c>
      <c r="F732" s="345">
        <f>SUM(E$12:E732)</f>
        <v>1860.3646216785485</v>
      </c>
      <c r="G732" s="345">
        <f t="shared" si="68"/>
        <v>62.012154055951619</v>
      </c>
      <c r="H732" s="350">
        <f t="shared" si="69"/>
        <v>121</v>
      </c>
      <c r="I732" s="350">
        <f t="shared" si="69"/>
        <v>31</v>
      </c>
    </row>
    <row r="733" spans="2:9" hidden="1" x14ac:dyDescent="0.3">
      <c r="B733" s="354">
        <v>722</v>
      </c>
      <c r="C733" s="393">
        <v>39086347</v>
      </c>
      <c r="D733" s="349">
        <v>118142</v>
      </c>
      <c r="E733" s="344">
        <f t="shared" si="67"/>
        <v>4.8484425657651746</v>
      </c>
      <c r="F733" s="345">
        <f>SUM(E$12:E733)</f>
        <v>1865.2130642443137</v>
      </c>
      <c r="G733" s="345">
        <f t="shared" si="68"/>
        <v>62.173768808143791</v>
      </c>
      <c r="H733" s="350">
        <f t="shared" si="69"/>
        <v>121</v>
      </c>
      <c r="I733" s="350">
        <f t="shared" si="69"/>
        <v>31</v>
      </c>
    </row>
    <row r="734" spans="2:9" hidden="1" x14ac:dyDescent="0.3">
      <c r="B734" s="354">
        <v>723</v>
      </c>
      <c r="C734" s="393">
        <v>39204489</v>
      </c>
      <c r="D734" s="349">
        <v>118346</v>
      </c>
      <c r="E734" s="344">
        <f t="shared" si="67"/>
        <v>4.85681454426068</v>
      </c>
      <c r="F734" s="345">
        <f>SUM(E$12:E734)</f>
        <v>1870.0698787885744</v>
      </c>
      <c r="G734" s="345">
        <f t="shared" si="68"/>
        <v>62.335662626285817</v>
      </c>
      <c r="H734" s="350">
        <f t="shared" ref="H734:I749" si="70">H733</f>
        <v>121</v>
      </c>
      <c r="I734" s="350">
        <f t="shared" si="70"/>
        <v>31</v>
      </c>
    </row>
    <row r="735" spans="2:9" hidden="1" x14ac:dyDescent="0.3">
      <c r="B735" s="354">
        <v>724</v>
      </c>
      <c r="C735" s="393">
        <v>39322835</v>
      </c>
      <c r="D735" s="349">
        <v>118551</v>
      </c>
      <c r="E735" s="344">
        <f t="shared" si="67"/>
        <v>4.8652275618664591</v>
      </c>
      <c r="F735" s="345">
        <f>SUM(E$12:E735)</f>
        <v>1874.9351063504409</v>
      </c>
      <c r="G735" s="345">
        <f t="shared" si="68"/>
        <v>62.497836878348032</v>
      </c>
      <c r="H735" s="350">
        <f t="shared" si="70"/>
        <v>121</v>
      </c>
      <c r="I735" s="350">
        <f t="shared" si="70"/>
        <v>31</v>
      </c>
    </row>
    <row r="736" spans="2:9" hidden="1" x14ac:dyDescent="0.3">
      <c r="B736" s="354">
        <v>725</v>
      </c>
      <c r="C736" s="393">
        <v>39441386</v>
      </c>
      <c r="D736" s="349">
        <v>118755</v>
      </c>
      <c r="E736" s="344">
        <f t="shared" si="67"/>
        <v>4.8735995403619645</v>
      </c>
      <c r="F736" s="345">
        <f>SUM(E$12:E736)</f>
        <v>1879.8087058908029</v>
      </c>
      <c r="G736" s="345">
        <f t="shared" si="68"/>
        <v>62.660290196360094</v>
      </c>
      <c r="H736" s="350">
        <f t="shared" si="70"/>
        <v>121</v>
      </c>
      <c r="I736" s="350">
        <f t="shared" si="70"/>
        <v>31</v>
      </c>
    </row>
    <row r="737" spans="2:9" hidden="1" x14ac:dyDescent="0.3">
      <c r="B737" s="354">
        <v>726</v>
      </c>
      <c r="C737" s="393">
        <v>39560141</v>
      </c>
      <c r="D737" s="349">
        <v>118959</v>
      </c>
      <c r="E737" s="344">
        <f t="shared" si="67"/>
        <v>4.8819715188574708</v>
      </c>
      <c r="F737" s="345">
        <f>SUM(E$12:E737)</f>
        <v>1884.6906774096603</v>
      </c>
      <c r="G737" s="345">
        <f t="shared" si="68"/>
        <v>62.823022580322011</v>
      </c>
      <c r="H737" s="350">
        <f t="shared" si="70"/>
        <v>121</v>
      </c>
      <c r="I737" s="350">
        <f t="shared" si="70"/>
        <v>31</v>
      </c>
    </row>
    <row r="738" spans="2:9" hidden="1" x14ac:dyDescent="0.3">
      <c r="B738" s="354">
        <v>727</v>
      </c>
      <c r="C738" s="393">
        <v>39679100</v>
      </c>
      <c r="D738" s="349">
        <v>119164</v>
      </c>
      <c r="E738" s="344">
        <f t="shared" si="67"/>
        <v>4.8903845364632499</v>
      </c>
      <c r="F738" s="345">
        <f>SUM(E$12:E738)</f>
        <v>1889.5810619461236</v>
      </c>
      <c r="G738" s="345">
        <f t="shared" si="68"/>
        <v>62.986035398204116</v>
      </c>
      <c r="H738" s="350">
        <f t="shared" si="70"/>
        <v>121</v>
      </c>
      <c r="I738" s="350">
        <f t="shared" si="70"/>
        <v>31</v>
      </c>
    </row>
    <row r="739" spans="2:9" hidden="1" x14ac:dyDescent="0.3">
      <c r="B739" s="354">
        <v>728</v>
      </c>
      <c r="C739" s="393">
        <v>39798264</v>
      </c>
      <c r="D739" s="349">
        <v>119369</v>
      </c>
      <c r="E739" s="344">
        <f t="shared" si="67"/>
        <v>4.8987975540690281</v>
      </c>
      <c r="F739" s="345">
        <f>SUM(E$12:E739)</f>
        <v>1894.4798595001926</v>
      </c>
      <c r="G739" s="345">
        <f t="shared" si="68"/>
        <v>63.149328650006417</v>
      </c>
      <c r="H739" s="350">
        <f t="shared" si="70"/>
        <v>121</v>
      </c>
      <c r="I739" s="350">
        <f t="shared" si="70"/>
        <v>31</v>
      </c>
    </row>
    <row r="740" spans="2:9" hidden="1" x14ac:dyDescent="0.3">
      <c r="B740" s="354">
        <v>729</v>
      </c>
      <c r="C740" s="393">
        <v>39917633</v>
      </c>
      <c r="D740" s="349">
        <v>119574</v>
      </c>
      <c r="E740" s="344">
        <f t="shared" si="67"/>
        <v>4.9072105716748062</v>
      </c>
      <c r="F740" s="345">
        <f>SUM(E$12:E740)</f>
        <v>1899.3870700718674</v>
      </c>
      <c r="G740" s="345">
        <f t="shared" si="68"/>
        <v>63.312902335728914</v>
      </c>
      <c r="H740" s="350">
        <f t="shared" si="70"/>
        <v>121</v>
      </c>
      <c r="I740" s="350">
        <f t="shared" si="70"/>
        <v>31</v>
      </c>
    </row>
    <row r="741" spans="2:9" hidden="1" x14ac:dyDescent="0.3">
      <c r="B741" s="354">
        <v>730</v>
      </c>
      <c r="C741" s="393">
        <v>40037207</v>
      </c>
      <c r="D741" s="349">
        <v>119778</v>
      </c>
      <c r="E741" s="344">
        <f t="shared" si="67"/>
        <v>4.9155825501703125</v>
      </c>
      <c r="F741" s="345">
        <f>SUM(E$12:E741)</f>
        <v>1904.3026526220376</v>
      </c>
      <c r="G741" s="345">
        <f t="shared" si="68"/>
        <v>63.476755087401251</v>
      </c>
      <c r="H741" s="350">
        <f t="shared" si="70"/>
        <v>121</v>
      </c>
      <c r="I741" s="350">
        <f t="shared" si="70"/>
        <v>31</v>
      </c>
    </row>
    <row r="742" spans="2:9" hidden="1" x14ac:dyDescent="0.3">
      <c r="B742" s="354">
        <v>731</v>
      </c>
      <c r="C742" s="393">
        <v>40156985</v>
      </c>
      <c r="D742" s="349">
        <v>119983</v>
      </c>
      <c r="E742" s="344">
        <f t="shared" si="67"/>
        <v>4.9239955677760907</v>
      </c>
      <c r="F742" s="345">
        <f>SUM(E$12:E742)</f>
        <v>1909.2266481898137</v>
      </c>
      <c r="G742" s="345">
        <f t="shared" si="68"/>
        <v>63.640888272993791</v>
      </c>
      <c r="H742" s="350">
        <f t="shared" si="70"/>
        <v>121</v>
      </c>
      <c r="I742" s="350">
        <f t="shared" si="70"/>
        <v>31</v>
      </c>
    </row>
    <row r="743" spans="2:9" hidden="1" x14ac:dyDescent="0.3">
      <c r="B743" s="354">
        <v>732</v>
      </c>
      <c r="C743" s="393">
        <v>40276968</v>
      </c>
      <c r="D743" s="349">
        <v>120189</v>
      </c>
      <c r="E743" s="344">
        <f t="shared" si="67"/>
        <v>4.9324496244921407</v>
      </c>
      <c r="F743" s="345">
        <f>SUM(E$12:E743)</f>
        <v>1914.1590978143058</v>
      </c>
      <c r="G743" s="345">
        <f t="shared" si="68"/>
        <v>63.805303260476862</v>
      </c>
      <c r="H743" s="350">
        <f t="shared" si="70"/>
        <v>121</v>
      </c>
      <c r="I743" s="350">
        <f t="shared" si="70"/>
        <v>31</v>
      </c>
    </row>
    <row r="744" spans="2:9" hidden="1" x14ac:dyDescent="0.3">
      <c r="B744" s="354">
        <v>733</v>
      </c>
      <c r="C744" s="393">
        <v>40397157</v>
      </c>
      <c r="D744" s="349">
        <v>120394</v>
      </c>
      <c r="E744" s="344">
        <f t="shared" si="67"/>
        <v>4.9408626420979189</v>
      </c>
      <c r="F744" s="345">
        <f>SUM(E$12:E744)</f>
        <v>1919.0999604564038</v>
      </c>
      <c r="G744" s="345">
        <f t="shared" si="68"/>
        <v>63.969998681880128</v>
      </c>
      <c r="H744" s="350">
        <f t="shared" si="70"/>
        <v>121</v>
      </c>
      <c r="I744" s="350">
        <f t="shared" si="70"/>
        <v>31</v>
      </c>
    </row>
    <row r="745" spans="2:9" hidden="1" x14ac:dyDescent="0.3">
      <c r="B745" s="354">
        <v>734</v>
      </c>
      <c r="C745" s="393">
        <v>40517551</v>
      </c>
      <c r="D745" s="349">
        <v>120599</v>
      </c>
      <c r="E745" s="344">
        <f t="shared" si="67"/>
        <v>4.949275659703698</v>
      </c>
      <c r="F745" s="345">
        <f>SUM(E$12:E745)</f>
        <v>1924.0492361161075</v>
      </c>
      <c r="G745" s="345">
        <f t="shared" si="68"/>
        <v>64.13497453720359</v>
      </c>
      <c r="H745" s="350">
        <f t="shared" si="70"/>
        <v>121</v>
      </c>
      <c r="I745" s="350">
        <f t="shared" si="70"/>
        <v>31</v>
      </c>
    </row>
    <row r="746" spans="2:9" hidden="1" x14ac:dyDescent="0.3">
      <c r="B746" s="354">
        <v>735</v>
      </c>
      <c r="C746" s="393">
        <v>40638150</v>
      </c>
      <c r="D746" s="349">
        <v>120805</v>
      </c>
      <c r="E746" s="344">
        <f t="shared" si="67"/>
        <v>4.957729716419748</v>
      </c>
      <c r="F746" s="345">
        <f>SUM(E$12:E746)</f>
        <v>1929.0069658325272</v>
      </c>
      <c r="G746" s="345">
        <f t="shared" si="68"/>
        <v>64.300232194417575</v>
      </c>
      <c r="H746" s="350">
        <f t="shared" si="70"/>
        <v>121</v>
      </c>
      <c r="I746" s="350">
        <f t="shared" si="70"/>
        <v>31</v>
      </c>
    </row>
    <row r="747" spans="2:9" hidden="1" x14ac:dyDescent="0.3">
      <c r="B747" s="354">
        <v>736</v>
      </c>
      <c r="C747" s="393">
        <v>40758955</v>
      </c>
      <c r="D747" s="349">
        <v>121010</v>
      </c>
      <c r="E747" s="344">
        <f t="shared" si="67"/>
        <v>4.9661427340255262</v>
      </c>
      <c r="F747" s="345">
        <f>SUM(E$12:E747)</f>
        <v>1933.9731085665526</v>
      </c>
      <c r="G747" s="345">
        <f t="shared" si="68"/>
        <v>64.465770285551756</v>
      </c>
      <c r="H747" s="350">
        <f t="shared" si="70"/>
        <v>121</v>
      </c>
      <c r="I747" s="350">
        <f t="shared" si="70"/>
        <v>31</v>
      </c>
    </row>
    <row r="748" spans="2:9" hidden="1" x14ac:dyDescent="0.3">
      <c r="B748" s="354">
        <v>737</v>
      </c>
      <c r="C748" s="393">
        <v>40879965</v>
      </c>
      <c r="D748" s="349">
        <v>121216</v>
      </c>
      <c r="E748" s="344">
        <f t="shared" si="67"/>
        <v>4.9745967907415771</v>
      </c>
      <c r="F748" s="345">
        <f>SUM(E$12:E748)</f>
        <v>1938.9477053572941</v>
      </c>
      <c r="G748" s="345">
        <f t="shared" si="68"/>
        <v>64.631590178576474</v>
      </c>
      <c r="H748" s="350">
        <f t="shared" si="70"/>
        <v>121</v>
      </c>
      <c r="I748" s="350">
        <f t="shared" si="70"/>
        <v>31</v>
      </c>
    </row>
    <row r="749" spans="2:9" hidden="1" x14ac:dyDescent="0.3">
      <c r="B749" s="354">
        <v>738</v>
      </c>
      <c r="C749" s="393">
        <v>41001181</v>
      </c>
      <c r="D749" s="349">
        <v>121422</v>
      </c>
      <c r="E749" s="344">
        <f t="shared" si="67"/>
        <v>4.9830508474576272</v>
      </c>
      <c r="F749" s="345">
        <f>SUM(E$12:E749)</f>
        <v>1943.9307562047518</v>
      </c>
      <c r="G749" s="345">
        <f t="shared" si="68"/>
        <v>64.797691873491729</v>
      </c>
      <c r="H749" s="350">
        <f t="shared" si="70"/>
        <v>121</v>
      </c>
      <c r="I749" s="350">
        <f t="shared" si="70"/>
        <v>31</v>
      </c>
    </row>
    <row r="750" spans="2:9" hidden="1" x14ac:dyDescent="0.3">
      <c r="B750" s="354">
        <v>739</v>
      </c>
      <c r="C750" s="393">
        <v>41122603</v>
      </c>
      <c r="D750" s="349">
        <v>121628</v>
      </c>
      <c r="E750" s="344">
        <f t="shared" si="67"/>
        <v>4.9915049041736772</v>
      </c>
      <c r="F750" s="345">
        <f>SUM(E$12:E750)</f>
        <v>1948.9222611089256</v>
      </c>
      <c r="G750" s="345">
        <f t="shared" si="68"/>
        <v>64.964075370297522</v>
      </c>
      <c r="H750" s="350">
        <f t="shared" ref="H750:I765" si="71">H749</f>
        <v>121</v>
      </c>
      <c r="I750" s="350">
        <f t="shared" si="71"/>
        <v>31</v>
      </c>
    </row>
    <row r="751" spans="2:9" hidden="1" x14ac:dyDescent="0.3">
      <c r="B751" s="354">
        <v>740</v>
      </c>
      <c r="C751" s="393">
        <v>41244231</v>
      </c>
      <c r="D751" s="349">
        <v>121834</v>
      </c>
      <c r="E751" s="344">
        <f t="shared" si="67"/>
        <v>4.9999589608897281</v>
      </c>
      <c r="F751" s="345">
        <f>SUM(E$12:E751)</f>
        <v>1953.9222200698152</v>
      </c>
      <c r="G751" s="345">
        <f t="shared" si="68"/>
        <v>65.130740668993838</v>
      </c>
      <c r="H751" s="350">
        <f t="shared" si="71"/>
        <v>121</v>
      </c>
      <c r="I751" s="350">
        <f t="shared" si="71"/>
        <v>31</v>
      </c>
    </row>
    <row r="752" spans="2:9" hidden="1" x14ac:dyDescent="0.3">
      <c r="B752" s="354">
        <v>741</v>
      </c>
      <c r="C752" s="393">
        <v>41366065</v>
      </c>
      <c r="D752" s="349">
        <v>122040</v>
      </c>
      <c r="E752" s="344">
        <f t="shared" si="67"/>
        <v>5.0084130176057782</v>
      </c>
      <c r="F752" s="345">
        <f>SUM(E$12:E752)</f>
        <v>1958.930633087421</v>
      </c>
      <c r="G752" s="345">
        <f t="shared" si="68"/>
        <v>65.297687769580705</v>
      </c>
      <c r="H752" s="350">
        <f t="shared" si="71"/>
        <v>121</v>
      </c>
      <c r="I752" s="350">
        <f t="shared" si="71"/>
        <v>31</v>
      </c>
    </row>
    <row r="753" spans="2:9" hidden="1" x14ac:dyDescent="0.3">
      <c r="B753" s="354">
        <v>742</v>
      </c>
      <c r="C753" s="393">
        <v>41488105</v>
      </c>
      <c r="D753" s="349">
        <v>122246</v>
      </c>
      <c r="E753" s="344">
        <f t="shared" si="67"/>
        <v>5.0168670743218291</v>
      </c>
      <c r="F753" s="345">
        <f>SUM(E$12:E753)</f>
        <v>1963.9475001617429</v>
      </c>
      <c r="G753" s="345">
        <f t="shared" si="68"/>
        <v>65.464916672058095</v>
      </c>
      <c r="H753" s="350">
        <f t="shared" si="71"/>
        <v>121</v>
      </c>
      <c r="I753" s="350">
        <f t="shared" si="71"/>
        <v>31</v>
      </c>
    </row>
    <row r="754" spans="2:9" hidden="1" x14ac:dyDescent="0.3">
      <c r="B754" s="354">
        <v>743</v>
      </c>
      <c r="C754" s="393">
        <v>41610351</v>
      </c>
      <c r="D754" s="349">
        <v>122452</v>
      </c>
      <c r="E754" s="344">
        <f t="shared" si="67"/>
        <v>5.0253211310378791</v>
      </c>
      <c r="F754" s="345">
        <f>SUM(E$12:E754)</f>
        <v>1968.9728212927807</v>
      </c>
      <c r="G754" s="345">
        <f t="shared" si="68"/>
        <v>65.632427376426023</v>
      </c>
      <c r="H754" s="350">
        <f t="shared" si="71"/>
        <v>121</v>
      </c>
      <c r="I754" s="350">
        <f t="shared" si="71"/>
        <v>31</v>
      </c>
    </row>
    <row r="755" spans="2:9" hidden="1" x14ac:dyDescent="0.3">
      <c r="B755" s="354">
        <v>744</v>
      </c>
      <c r="C755" s="393">
        <v>41732803</v>
      </c>
      <c r="D755" s="349">
        <v>122659</v>
      </c>
      <c r="E755" s="344">
        <f t="shared" si="67"/>
        <v>5.0338162268642019</v>
      </c>
      <c r="F755" s="345">
        <f>SUM(E$12:E755)</f>
        <v>1974.006637519645</v>
      </c>
      <c r="G755" s="345">
        <f t="shared" si="68"/>
        <v>65.800221250654829</v>
      </c>
      <c r="H755" s="350">
        <f t="shared" si="71"/>
        <v>121</v>
      </c>
      <c r="I755" s="350">
        <f t="shared" si="71"/>
        <v>31</v>
      </c>
    </row>
    <row r="756" spans="2:9" hidden="1" x14ac:dyDescent="0.3">
      <c r="B756" s="354">
        <v>745</v>
      </c>
      <c r="C756" s="393">
        <v>41855462</v>
      </c>
      <c r="D756" s="349">
        <v>122865</v>
      </c>
      <c r="E756" s="344">
        <f t="shared" si="67"/>
        <v>5.042270283580252</v>
      </c>
      <c r="F756" s="345">
        <f>SUM(E$12:E756)</f>
        <v>1979.0489078032253</v>
      </c>
      <c r="G756" s="345">
        <f t="shared" si="68"/>
        <v>65.968296926774173</v>
      </c>
      <c r="H756" s="350">
        <f t="shared" si="71"/>
        <v>121</v>
      </c>
      <c r="I756" s="350">
        <f t="shared" si="71"/>
        <v>31</v>
      </c>
    </row>
    <row r="757" spans="2:9" hidden="1" x14ac:dyDescent="0.3">
      <c r="B757" s="354">
        <v>746</v>
      </c>
      <c r="C757" s="393">
        <v>41978327</v>
      </c>
      <c r="D757" s="349">
        <v>123072</v>
      </c>
      <c r="E757" s="344">
        <f t="shared" si="67"/>
        <v>5.0507653794065748</v>
      </c>
      <c r="F757" s="345">
        <f>SUM(E$12:E757)</f>
        <v>1984.0996731826319</v>
      </c>
      <c r="G757" s="345">
        <f t="shared" si="68"/>
        <v>66.136655772754395</v>
      </c>
      <c r="H757" s="350">
        <f t="shared" si="71"/>
        <v>121</v>
      </c>
      <c r="I757" s="350">
        <f t="shared" si="71"/>
        <v>31</v>
      </c>
    </row>
    <row r="758" spans="2:9" hidden="1" x14ac:dyDescent="0.3">
      <c r="B758" s="354">
        <v>747</v>
      </c>
      <c r="C758" s="393">
        <v>42101399</v>
      </c>
      <c r="D758" s="349">
        <v>123279</v>
      </c>
      <c r="E758" s="344">
        <f t="shared" si="67"/>
        <v>5.0592604752328967</v>
      </c>
      <c r="F758" s="345">
        <f>SUM(E$12:E758)</f>
        <v>1989.1589336578647</v>
      </c>
      <c r="G758" s="345">
        <f t="shared" si="68"/>
        <v>66.305297788595496</v>
      </c>
      <c r="H758" s="350">
        <f t="shared" si="71"/>
        <v>121</v>
      </c>
      <c r="I758" s="350">
        <f t="shared" si="71"/>
        <v>31</v>
      </c>
    </row>
    <row r="759" spans="2:9" hidden="1" x14ac:dyDescent="0.3">
      <c r="B759" s="354">
        <v>748</v>
      </c>
      <c r="C759" s="393">
        <v>42224678</v>
      </c>
      <c r="D759" s="349">
        <v>123486</v>
      </c>
      <c r="E759" s="344">
        <f t="shared" si="67"/>
        <v>5.0677555710592195</v>
      </c>
      <c r="F759" s="345">
        <f>SUM(E$12:E759)</f>
        <v>1994.226689228924</v>
      </c>
      <c r="G759" s="345">
        <f t="shared" si="68"/>
        <v>66.474222974297462</v>
      </c>
      <c r="H759" s="350">
        <f t="shared" si="71"/>
        <v>121</v>
      </c>
      <c r="I759" s="350">
        <f t="shared" si="71"/>
        <v>31</v>
      </c>
    </row>
    <row r="760" spans="2:9" hidden="1" x14ac:dyDescent="0.3">
      <c r="B760" s="354">
        <v>749</v>
      </c>
      <c r="C760" s="393">
        <v>42348164</v>
      </c>
      <c r="D760" s="349">
        <v>123693</v>
      </c>
      <c r="E760" s="344">
        <f t="shared" si="67"/>
        <v>5.0762506668855423</v>
      </c>
      <c r="F760" s="345">
        <f>SUM(E$12:E760)</f>
        <v>1999.3029398958095</v>
      </c>
      <c r="G760" s="345">
        <f t="shared" si="68"/>
        <v>66.64343132986032</v>
      </c>
      <c r="H760" s="350">
        <f t="shared" si="71"/>
        <v>121</v>
      </c>
      <c r="I760" s="350">
        <f t="shared" si="71"/>
        <v>31</v>
      </c>
    </row>
    <row r="761" spans="2:9" hidden="1" x14ac:dyDescent="0.3">
      <c r="B761" s="354">
        <v>750</v>
      </c>
      <c r="C761" s="393">
        <v>42471857</v>
      </c>
      <c r="D761" s="349">
        <v>123900</v>
      </c>
      <c r="E761" s="344">
        <f t="shared" si="67"/>
        <v>5.0847457627118642</v>
      </c>
      <c r="F761" s="345">
        <f>SUM(E$12:E761)</f>
        <v>2004.3876856585214</v>
      </c>
      <c r="G761" s="345">
        <f t="shared" si="68"/>
        <v>66.812922855284043</v>
      </c>
      <c r="H761" s="350">
        <f t="shared" si="71"/>
        <v>121</v>
      </c>
      <c r="I761" s="350">
        <f t="shared" si="71"/>
        <v>31</v>
      </c>
    </row>
    <row r="762" spans="2:9" hidden="1" x14ac:dyDescent="0.3">
      <c r="B762" s="354">
        <v>751</v>
      </c>
      <c r="C762" s="393">
        <v>42595757</v>
      </c>
      <c r="D762" s="349">
        <v>124107</v>
      </c>
      <c r="E762" s="344">
        <f t="shared" si="67"/>
        <v>5.093240858538187</v>
      </c>
      <c r="F762" s="345">
        <f>SUM(E$12:E762)</f>
        <v>2009.4809265170595</v>
      </c>
      <c r="G762" s="345">
        <f t="shared" si="68"/>
        <v>66.982697550568645</v>
      </c>
      <c r="H762" s="350">
        <f t="shared" si="71"/>
        <v>121</v>
      </c>
      <c r="I762" s="350">
        <f t="shared" si="71"/>
        <v>31</v>
      </c>
    </row>
    <row r="763" spans="2:9" hidden="1" x14ac:dyDescent="0.3">
      <c r="B763" s="354">
        <v>752</v>
      </c>
      <c r="C763" s="393">
        <v>42719864</v>
      </c>
      <c r="D763" s="349">
        <v>124315</v>
      </c>
      <c r="E763" s="344">
        <f t="shared" si="67"/>
        <v>5.1017769934747816</v>
      </c>
      <c r="F763" s="345">
        <f>SUM(E$12:E763)</f>
        <v>2014.5827035105342</v>
      </c>
      <c r="G763" s="345">
        <f t="shared" si="68"/>
        <v>67.152756783684467</v>
      </c>
      <c r="H763" s="350">
        <f t="shared" si="71"/>
        <v>121</v>
      </c>
      <c r="I763" s="350">
        <f t="shared" si="71"/>
        <v>31</v>
      </c>
    </row>
    <row r="764" spans="2:9" hidden="1" x14ac:dyDescent="0.3">
      <c r="B764" s="354">
        <v>753</v>
      </c>
      <c r="C764" s="393">
        <v>42844179</v>
      </c>
      <c r="D764" s="349">
        <v>124522</v>
      </c>
      <c r="E764" s="344">
        <f t="shared" si="67"/>
        <v>5.1102720893011035</v>
      </c>
      <c r="F764" s="345">
        <f>SUM(E$12:E764)</f>
        <v>2019.6929755998353</v>
      </c>
      <c r="G764" s="345">
        <f t="shared" si="68"/>
        <v>67.323099186661182</v>
      </c>
      <c r="H764" s="350">
        <f t="shared" si="71"/>
        <v>121</v>
      </c>
      <c r="I764" s="350">
        <f t="shared" si="71"/>
        <v>31</v>
      </c>
    </row>
    <row r="765" spans="2:9" hidden="1" x14ac:dyDescent="0.3">
      <c r="B765" s="354">
        <v>754</v>
      </c>
      <c r="C765" s="393">
        <v>42968701</v>
      </c>
      <c r="D765" s="349">
        <v>124730</v>
      </c>
      <c r="E765" s="344">
        <f t="shared" si="67"/>
        <v>5.1188082242376982</v>
      </c>
      <c r="F765" s="345">
        <f>SUM(E$12:E765)</f>
        <v>2024.811783824073</v>
      </c>
      <c r="G765" s="345">
        <f t="shared" si="68"/>
        <v>67.493726127469102</v>
      </c>
      <c r="H765" s="350">
        <f t="shared" si="71"/>
        <v>121</v>
      </c>
      <c r="I765" s="350">
        <f t="shared" si="71"/>
        <v>31</v>
      </c>
    </row>
    <row r="766" spans="2:9" hidden="1" x14ac:dyDescent="0.3">
      <c r="B766" s="354">
        <v>755</v>
      </c>
      <c r="C766" s="393">
        <v>43093431</v>
      </c>
      <c r="D766" s="349">
        <v>124937</v>
      </c>
      <c r="E766" s="344">
        <f t="shared" si="67"/>
        <v>5.127303320064021</v>
      </c>
      <c r="F766" s="345">
        <f>SUM(E$12:E766)</f>
        <v>2029.9390871441371</v>
      </c>
      <c r="G766" s="345">
        <f t="shared" si="68"/>
        <v>67.664636238137902</v>
      </c>
      <c r="H766" s="350">
        <f t="shared" ref="H766:I781" si="72">H765</f>
        <v>121</v>
      </c>
      <c r="I766" s="350">
        <f t="shared" si="72"/>
        <v>31</v>
      </c>
    </row>
    <row r="767" spans="2:9" hidden="1" x14ac:dyDescent="0.3">
      <c r="B767" s="354">
        <v>756</v>
      </c>
      <c r="C767" s="393">
        <v>43218368</v>
      </c>
      <c r="D767" s="349">
        <v>125145</v>
      </c>
      <c r="E767" s="344">
        <f t="shared" si="67"/>
        <v>5.1358394550006157</v>
      </c>
      <c r="F767" s="345">
        <f>SUM(E$12:E767)</f>
        <v>2035.0749265991378</v>
      </c>
      <c r="G767" s="345">
        <f t="shared" si="68"/>
        <v>67.835830886637922</v>
      </c>
      <c r="H767" s="350">
        <f t="shared" si="72"/>
        <v>121</v>
      </c>
      <c r="I767" s="350">
        <f t="shared" si="72"/>
        <v>31</v>
      </c>
    </row>
    <row r="768" spans="2:9" hidden="1" x14ac:dyDescent="0.3">
      <c r="B768" s="354">
        <v>757</v>
      </c>
      <c r="C768" s="393">
        <v>43343513</v>
      </c>
      <c r="D768" s="349">
        <v>125353</v>
      </c>
      <c r="E768" s="344">
        <f t="shared" si="67"/>
        <v>5.1443755899372103</v>
      </c>
      <c r="F768" s="345">
        <f>SUM(E$12:E768)</f>
        <v>2040.2193021890751</v>
      </c>
      <c r="G768" s="345">
        <f t="shared" si="68"/>
        <v>68.007310072969162</v>
      </c>
      <c r="H768" s="350">
        <f t="shared" si="72"/>
        <v>121</v>
      </c>
      <c r="I768" s="350">
        <f t="shared" si="72"/>
        <v>31</v>
      </c>
    </row>
    <row r="769" spans="2:9" hidden="1" x14ac:dyDescent="0.3">
      <c r="B769" s="354">
        <v>758</v>
      </c>
      <c r="C769" s="393">
        <v>43468866</v>
      </c>
      <c r="D769" s="349">
        <v>125561</v>
      </c>
      <c r="E769" s="344">
        <f t="shared" si="67"/>
        <v>5.152911724873805</v>
      </c>
      <c r="F769" s="345">
        <f>SUM(E$12:E769)</f>
        <v>2045.3722139139488</v>
      </c>
      <c r="G769" s="345">
        <f t="shared" si="68"/>
        <v>68.179073797131622</v>
      </c>
      <c r="H769" s="350">
        <f t="shared" si="72"/>
        <v>121</v>
      </c>
      <c r="I769" s="350">
        <f t="shared" si="72"/>
        <v>31</v>
      </c>
    </row>
    <row r="770" spans="2:9" hidden="1" x14ac:dyDescent="0.3">
      <c r="B770" s="354">
        <v>759</v>
      </c>
      <c r="C770" s="393">
        <v>43594427</v>
      </c>
      <c r="D770" s="349">
        <v>125769</v>
      </c>
      <c r="E770" s="344">
        <f t="shared" si="67"/>
        <v>5.1614478598103997</v>
      </c>
      <c r="F770" s="345">
        <f>SUM(E$12:E770)</f>
        <v>2050.5336617737594</v>
      </c>
      <c r="G770" s="345">
        <f t="shared" si="68"/>
        <v>68.351122059125316</v>
      </c>
      <c r="H770" s="350">
        <f t="shared" si="72"/>
        <v>121</v>
      </c>
      <c r="I770" s="350">
        <f t="shared" si="72"/>
        <v>31</v>
      </c>
    </row>
    <row r="771" spans="2:9" hidden="1" x14ac:dyDescent="0.3">
      <c r="B771" s="354">
        <v>760</v>
      </c>
      <c r="C771" s="393">
        <v>43720196</v>
      </c>
      <c r="D771" s="349">
        <v>125978</v>
      </c>
      <c r="E771" s="344">
        <f t="shared" si="67"/>
        <v>5.1700250338572662</v>
      </c>
      <c r="F771" s="345">
        <f>SUM(E$12:E771)</f>
        <v>2055.7036868076166</v>
      </c>
      <c r="G771" s="345">
        <f t="shared" si="68"/>
        <v>68.523456226920558</v>
      </c>
      <c r="H771" s="350">
        <f t="shared" si="72"/>
        <v>121</v>
      </c>
      <c r="I771" s="350">
        <f t="shared" si="72"/>
        <v>31</v>
      </c>
    </row>
    <row r="772" spans="2:9" hidden="1" x14ac:dyDescent="0.3">
      <c r="B772" s="354">
        <v>761</v>
      </c>
      <c r="C772" s="393">
        <v>43846174</v>
      </c>
      <c r="D772" s="349">
        <v>126186</v>
      </c>
      <c r="E772" s="344">
        <f t="shared" si="67"/>
        <v>5.1785611687938609</v>
      </c>
      <c r="F772" s="345">
        <f>SUM(E$12:E772)</f>
        <v>2060.8822479764103</v>
      </c>
      <c r="G772" s="345">
        <f t="shared" si="68"/>
        <v>68.696074932547006</v>
      </c>
      <c r="H772" s="350">
        <f t="shared" si="72"/>
        <v>121</v>
      </c>
      <c r="I772" s="350">
        <f t="shared" si="72"/>
        <v>31</v>
      </c>
    </row>
    <row r="773" spans="2:9" hidden="1" x14ac:dyDescent="0.3">
      <c r="B773" s="354">
        <v>762</v>
      </c>
      <c r="C773" s="393">
        <v>43972360</v>
      </c>
      <c r="D773" s="349">
        <v>126394</v>
      </c>
      <c r="E773" s="344">
        <f t="shared" si="67"/>
        <v>5.1870973037304555</v>
      </c>
      <c r="F773" s="345">
        <f>SUM(E$12:E773)</f>
        <v>2066.0693452801406</v>
      </c>
      <c r="G773" s="345">
        <f t="shared" si="68"/>
        <v>68.868978176004688</v>
      </c>
      <c r="H773" s="350">
        <f t="shared" si="72"/>
        <v>121</v>
      </c>
      <c r="I773" s="350">
        <f t="shared" si="72"/>
        <v>31</v>
      </c>
    </row>
    <row r="774" spans="2:9" hidden="1" x14ac:dyDescent="0.3">
      <c r="B774" s="354">
        <v>763</v>
      </c>
      <c r="C774" s="393">
        <v>44098754</v>
      </c>
      <c r="D774" s="349">
        <v>126603</v>
      </c>
      <c r="E774" s="344">
        <f t="shared" si="67"/>
        <v>5.1820637714379272</v>
      </c>
      <c r="F774" s="345">
        <f>SUM(E$12:E774)</f>
        <v>2071.2514090515788</v>
      </c>
      <c r="G774" s="345">
        <f t="shared" si="68"/>
        <v>69.041713635052631</v>
      </c>
      <c r="H774" s="350">
        <v>126</v>
      </c>
      <c r="I774" s="350">
        <f t="shared" si="72"/>
        <v>31</v>
      </c>
    </row>
    <row r="775" spans="2:9" hidden="1" x14ac:dyDescent="0.3">
      <c r="B775" s="354">
        <v>764</v>
      </c>
      <c r="C775" s="393">
        <v>44225357</v>
      </c>
      <c r="D775" s="349">
        <v>126812</v>
      </c>
      <c r="E775" s="344">
        <f t="shared" si="67"/>
        <v>5.1906184765257253</v>
      </c>
      <c r="F775" s="345">
        <f>SUM(E$12:E775)</f>
        <v>2076.4420275281045</v>
      </c>
      <c r="G775" s="345">
        <f t="shared" si="68"/>
        <v>69.214734250936814</v>
      </c>
      <c r="H775" s="350">
        <f t="shared" si="72"/>
        <v>126</v>
      </c>
      <c r="I775" s="350">
        <f t="shared" si="72"/>
        <v>31</v>
      </c>
    </row>
    <row r="776" spans="2:9" hidden="1" x14ac:dyDescent="0.3">
      <c r="B776" s="354">
        <v>765</v>
      </c>
      <c r="C776" s="393">
        <v>44352169</v>
      </c>
      <c r="D776" s="349">
        <v>127021</v>
      </c>
      <c r="E776" s="344">
        <f t="shared" si="67"/>
        <v>5.1991731816135234</v>
      </c>
      <c r="F776" s="345">
        <f>SUM(E$12:E776)</f>
        <v>2081.6412007097179</v>
      </c>
      <c r="G776" s="345">
        <f t="shared" si="68"/>
        <v>69.388040023657268</v>
      </c>
      <c r="H776" s="350">
        <f t="shared" si="72"/>
        <v>126</v>
      </c>
      <c r="I776" s="350">
        <f t="shared" si="72"/>
        <v>31</v>
      </c>
    </row>
    <row r="777" spans="2:9" hidden="1" x14ac:dyDescent="0.3">
      <c r="B777" s="354">
        <v>766</v>
      </c>
      <c r="C777" s="393">
        <v>44479190</v>
      </c>
      <c r="D777" s="349">
        <v>127230</v>
      </c>
      <c r="E777" s="344">
        <f t="shared" si="67"/>
        <v>5.2077278867013224</v>
      </c>
      <c r="F777" s="345">
        <f>SUM(E$12:E777)</f>
        <v>2086.8489285964192</v>
      </c>
      <c r="G777" s="345">
        <f t="shared" si="68"/>
        <v>69.561630953213978</v>
      </c>
      <c r="H777" s="350">
        <f t="shared" si="72"/>
        <v>126</v>
      </c>
      <c r="I777" s="350">
        <f t="shared" si="72"/>
        <v>31</v>
      </c>
    </row>
    <row r="778" spans="2:9" hidden="1" x14ac:dyDescent="0.3">
      <c r="B778" s="354">
        <v>767</v>
      </c>
      <c r="C778" s="393">
        <v>44606420</v>
      </c>
      <c r="D778" s="349">
        <v>127439</v>
      </c>
      <c r="E778" s="344">
        <f t="shared" si="67"/>
        <v>5.2162825917891205</v>
      </c>
      <c r="F778" s="345">
        <f>SUM(E$12:E778)</f>
        <v>2092.0652111882082</v>
      </c>
      <c r="G778" s="345">
        <f t="shared" si="68"/>
        <v>69.735507039606944</v>
      </c>
      <c r="H778" s="350">
        <f t="shared" si="72"/>
        <v>126</v>
      </c>
      <c r="I778" s="350">
        <f t="shared" si="72"/>
        <v>31</v>
      </c>
    </row>
    <row r="779" spans="2:9" hidden="1" x14ac:dyDescent="0.3">
      <c r="B779" s="354">
        <v>768</v>
      </c>
      <c r="C779" s="393">
        <v>44733859</v>
      </c>
      <c r="D779" s="349">
        <v>127648</v>
      </c>
      <c r="E779" s="344">
        <f t="shared" si="67"/>
        <v>5.2248372968769186</v>
      </c>
      <c r="F779" s="345">
        <f>SUM(E$12:E779)</f>
        <v>2097.2900484850852</v>
      </c>
      <c r="G779" s="345">
        <f t="shared" si="68"/>
        <v>69.909668282836179</v>
      </c>
      <c r="H779" s="350">
        <f t="shared" si="72"/>
        <v>126</v>
      </c>
      <c r="I779" s="350">
        <f t="shared" si="72"/>
        <v>31</v>
      </c>
    </row>
    <row r="780" spans="2:9" hidden="1" x14ac:dyDescent="0.3">
      <c r="B780" s="354">
        <v>769</v>
      </c>
      <c r="C780" s="393">
        <v>44861507</v>
      </c>
      <c r="D780" s="349">
        <v>127857</v>
      </c>
      <c r="E780" s="344">
        <f t="shared" ref="E780:E843" si="73">D780/(VLOOKUP(H780,$L$12:$N$51,3,0)+VLOOKUP(I780,$P$12:$R$131,3,0)*$F$8/$E$8)</f>
        <v>5.2333920019647167</v>
      </c>
      <c r="F780" s="345">
        <f>SUM(E$12:E780)</f>
        <v>2102.5234404870498</v>
      </c>
      <c r="G780" s="345">
        <f t="shared" si="68"/>
        <v>70.084114682901657</v>
      </c>
      <c r="H780" s="350">
        <f t="shared" si="72"/>
        <v>126</v>
      </c>
      <c r="I780" s="350">
        <f t="shared" si="72"/>
        <v>31</v>
      </c>
    </row>
    <row r="781" spans="2:9" hidden="1" x14ac:dyDescent="0.3">
      <c r="B781" s="354">
        <v>770</v>
      </c>
      <c r="C781" s="393">
        <v>44989364</v>
      </c>
      <c r="D781" s="349">
        <v>128066</v>
      </c>
      <c r="E781" s="344">
        <f t="shared" si="73"/>
        <v>5.2419467070525156</v>
      </c>
      <c r="F781" s="345">
        <f>SUM(E$12:E781)</f>
        <v>2107.7653871941025</v>
      </c>
      <c r="G781" s="345">
        <f t="shared" ref="G781:G844" si="74">F781/$B$8</f>
        <v>70.258846239803418</v>
      </c>
      <c r="H781" s="350">
        <f t="shared" si="72"/>
        <v>126</v>
      </c>
      <c r="I781" s="350">
        <f t="shared" si="72"/>
        <v>31</v>
      </c>
    </row>
    <row r="782" spans="2:9" hidden="1" x14ac:dyDescent="0.3">
      <c r="B782" s="354">
        <v>771</v>
      </c>
      <c r="C782" s="393">
        <v>45117430</v>
      </c>
      <c r="D782" s="349">
        <v>128276</v>
      </c>
      <c r="E782" s="344">
        <f t="shared" si="73"/>
        <v>5.2505423437436045</v>
      </c>
      <c r="F782" s="345">
        <f>SUM(E$12:E782)</f>
        <v>2113.0159295378462</v>
      </c>
      <c r="G782" s="345">
        <f t="shared" si="74"/>
        <v>70.433864317928212</v>
      </c>
      <c r="H782" s="350">
        <f t="shared" ref="H782:I797" si="75">H781</f>
        <v>126</v>
      </c>
      <c r="I782" s="350">
        <f t="shared" si="75"/>
        <v>31</v>
      </c>
    </row>
    <row r="783" spans="2:9" hidden="1" x14ac:dyDescent="0.3">
      <c r="B783" s="354">
        <v>772</v>
      </c>
      <c r="C783" s="393">
        <v>45245706</v>
      </c>
      <c r="D783" s="349">
        <v>128486</v>
      </c>
      <c r="E783" s="344">
        <f t="shared" si="73"/>
        <v>5.2591379804346934</v>
      </c>
      <c r="F783" s="345">
        <f>SUM(E$12:E783)</f>
        <v>2118.275067518281</v>
      </c>
      <c r="G783" s="345">
        <f t="shared" si="74"/>
        <v>70.609168917276037</v>
      </c>
      <c r="H783" s="350">
        <f t="shared" si="75"/>
        <v>126</v>
      </c>
      <c r="I783" s="350">
        <f t="shared" si="75"/>
        <v>31</v>
      </c>
    </row>
    <row r="784" spans="2:9" hidden="1" x14ac:dyDescent="0.3">
      <c r="B784" s="354">
        <v>773</v>
      </c>
      <c r="C784" s="393">
        <v>45374192</v>
      </c>
      <c r="D784" s="349">
        <v>128695</v>
      </c>
      <c r="E784" s="344">
        <f t="shared" si="73"/>
        <v>5.2676926855224915</v>
      </c>
      <c r="F784" s="345">
        <f>SUM(E$12:E784)</f>
        <v>2123.5427602038035</v>
      </c>
      <c r="G784" s="345">
        <f t="shared" si="74"/>
        <v>70.784758673460118</v>
      </c>
      <c r="H784" s="350">
        <f t="shared" si="75"/>
        <v>126</v>
      </c>
      <c r="I784" s="350">
        <f t="shared" si="75"/>
        <v>31</v>
      </c>
    </row>
    <row r="785" spans="2:9" hidden="1" x14ac:dyDescent="0.3">
      <c r="B785" s="354">
        <v>774</v>
      </c>
      <c r="C785" s="393">
        <v>45502887</v>
      </c>
      <c r="D785" s="349">
        <v>128905</v>
      </c>
      <c r="E785" s="344">
        <f t="shared" si="73"/>
        <v>5.2762883222135812</v>
      </c>
      <c r="F785" s="345">
        <f>SUM(E$12:E785)</f>
        <v>2128.819048526017</v>
      </c>
      <c r="G785" s="345">
        <f t="shared" si="74"/>
        <v>70.960634950867231</v>
      </c>
      <c r="H785" s="350">
        <f t="shared" si="75"/>
        <v>126</v>
      </c>
      <c r="I785" s="350">
        <f t="shared" si="75"/>
        <v>31</v>
      </c>
    </row>
    <row r="786" spans="2:9" hidden="1" x14ac:dyDescent="0.3">
      <c r="B786" s="354">
        <v>775</v>
      </c>
      <c r="C786" s="393">
        <v>45631792</v>
      </c>
      <c r="D786" s="349">
        <v>129115</v>
      </c>
      <c r="E786" s="344">
        <f t="shared" si="73"/>
        <v>5.2848839589046701</v>
      </c>
      <c r="F786" s="345">
        <f>SUM(E$12:E786)</f>
        <v>2134.1039324849216</v>
      </c>
      <c r="G786" s="345">
        <f t="shared" si="74"/>
        <v>71.13679774949739</v>
      </c>
      <c r="H786" s="350">
        <f t="shared" si="75"/>
        <v>126</v>
      </c>
      <c r="I786" s="350">
        <f t="shared" si="75"/>
        <v>31</v>
      </c>
    </row>
    <row r="787" spans="2:9" hidden="1" x14ac:dyDescent="0.3">
      <c r="B787" s="354">
        <v>776</v>
      </c>
      <c r="C787" s="393">
        <v>45760907</v>
      </c>
      <c r="D787" s="349">
        <v>129325</v>
      </c>
      <c r="E787" s="344">
        <f t="shared" si="73"/>
        <v>5.2934795955957599</v>
      </c>
      <c r="F787" s="345">
        <f>SUM(E$12:E787)</f>
        <v>2139.3974120805174</v>
      </c>
      <c r="G787" s="345">
        <f t="shared" si="74"/>
        <v>71.313247069350581</v>
      </c>
      <c r="H787" s="350">
        <f t="shared" si="75"/>
        <v>126</v>
      </c>
      <c r="I787" s="350">
        <f t="shared" si="75"/>
        <v>31</v>
      </c>
    </row>
    <row r="788" spans="2:9" hidden="1" x14ac:dyDescent="0.3">
      <c r="B788" s="354">
        <v>777</v>
      </c>
      <c r="C788" s="393">
        <v>45890232</v>
      </c>
      <c r="D788" s="349">
        <v>129535</v>
      </c>
      <c r="E788" s="344">
        <f t="shared" si="73"/>
        <v>5.3020752322868487</v>
      </c>
      <c r="F788" s="345">
        <f>SUM(E$12:E788)</f>
        <v>2144.6994873128042</v>
      </c>
      <c r="G788" s="345">
        <f t="shared" si="74"/>
        <v>71.489982910426804</v>
      </c>
      <c r="H788" s="350">
        <f t="shared" si="75"/>
        <v>126</v>
      </c>
      <c r="I788" s="350">
        <f t="shared" si="75"/>
        <v>31</v>
      </c>
    </row>
    <row r="789" spans="2:9" hidden="1" x14ac:dyDescent="0.3">
      <c r="B789" s="354">
        <v>778</v>
      </c>
      <c r="C789" s="393">
        <v>46019767</v>
      </c>
      <c r="D789" s="349">
        <v>129746</v>
      </c>
      <c r="E789" s="344">
        <f t="shared" si="73"/>
        <v>5.3107118005812284</v>
      </c>
      <c r="F789" s="345">
        <f>SUM(E$12:E789)</f>
        <v>2150.0101991133856</v>
      </c>
      <c r="G789" s="345">
        <f t="shared" si="74"/>
        <v>71.667006637112848</v>
      </c>
      <c r="H789" s="350">
        <f t="shared" si="75"/>
        <v>126</v>
      </c>
      <c r="I789" s="350">
        <f t="shared" si="75"/>
        <v>31</v>
      </c>
    </row>
    <row r="790" spans="2:9" hidden="1" x14ac:dyDescent="0.3">
      <c r="B790" s="354">
        <v>779</v>
      </c>
      <c r="C790" s="393">
        <v>46149513</v>
      </c>
      <c r="D790" s="349">
        <v>129956</v>
      </c>
      <c r="E790" s="344">
        <f t="shared" si="73"/>
        <v>5.3193074372723181</v>
      </c>
      <c r="F790" s="345">
        <f>SUM(E$12:E790)</f>
        <v>2155.3295065506582</v>
      </c>
      <c r="G790" s="345">
        <f t="shared" si="74"/>
        <v>71.844316885021939</v>
      </c>
      <c r="H790" s="350">
        <f t="shared" si="75"/>
        <v>126</v>
      </c>
      <c r="I790" s="350">
        <f t="shared" si="75"/>
        <v>31</v>
      </c>
    </row>
    <row r="791" spans="2:9" hidden="1" x14ac:dyDescent="0.3">
      <c r="B791" s="354">
        <v>780</v>
      </c>
      <c r="C791" s="393">
        <v>46279469</v>
      </c>
      <c r="D791" s="349">
        <v>130166</v>
      </c>
      <c r="E791" s="344">
        <f t="shared" si="73"/>
        <v>5.327903073963407</v>
      </c>
      <c r="F791" s="345">
        <f>SUM(E$12:E791)</f>
        <v>2160.6574096246218</v>
      </c>
      <c r="G791" s="345">
        <f t="shared" si="74"/>
        <v>72.021913654154062</v>
      </c>
      <c r="H791" s="350">
        <f t="shared" si="75"/>
        <v>126</v>
      </c>
      <c r="I791" s="350">
        <f t="shared" si="75"/>
        <v>31</v>
      </c>
    </row>
    <row r="792" spans="2:9" hidden="1" x14ac:dyDescent="0.3">
      <c r="B792" s="354">
        <v>781</v>
      </c>
      <c r="C792" s="393">
        <v>46409635</v>
      </c>
      <c r="D792" s="349">
        <v>130377</v>
      </c>
      <c r="E792" s="344">
        <f t="shared" si="73"/>
        <v>5.3365396422577875</v>
      </c>
      <c r="F792" s="345">
        <f>SUM(E$12:E792)</f>
        <v>2165.9939492668796</v>
      </c>
      <c r="G792" s="345">
        <f t="shared" si="74"/>
        <v>72.199798308895978</v>
      </c>
      <c r="H792" s="350">
        <f t="shared" si="75"/>
        <v>126</v>
      </c>
      <c r="I792" s="350">
        <f t="shared" si="75"/>
        <v>31</v>
      </c>
    </row>
    <row r="793" spans="2:9" hidden="1" x14ac:dyDescent="0.3">
      <c r="B793" s="354">
        <v>782</v>
      </c>
      <c r="C793" s="393">
        <v>46540012</v>
      </c>
      <c r="D793" s="349">
        <v>130588</v>
      </c>
      <c r="E793" s="344">
        <f t="shared" si="73"/>
        <v>5.3451762105521672</v>
      </c>
      <c r="F793" s="345">
        <f>SUM(E$12:E793)</f>
        <v>2171.3391254774319</v>
      </c>
      <c r="G793" s="345">
        <f t="shared" si="74"/>
        <v>72.377970849247731</v>
      </c>
      <c r="H793" s="350">
        <f t="shared" si="75"/>
        <v>126</v>
      </c>
      <c r="I793" s="350">
        <f t="shared" si="75"/>
        <v>31</v>
      </c>
    </row>
    <row r="794" spans="2:9" hidden="1" x14ac:dyDescent="0.3">
      <c r="B794" s="354">
        <v>783</v>
      </c>
      <c r="C794" s="393">
        <v>46670600</v>
      </c>
      <c r="D794" s="349">
        <v>130799</v>
      </c>
      <c r="E794" s="344">
        <f t="shared" si="73"/>
        <v>5.3538127788465477</v>
      </c>
      <c r="F794" s="345">
        <f>SUM(E$12:E794)</f>
        <v>2176.6929382562785</v>
      </c>
      <c r="G794" s="345">
        <f t="shared" si="74"/>
        <v>72.556431275209277</v>
      </c>
      <c r="H794" s="350">
        <f t="shared" si="75"/>
        <v>126</v>
      </c>
      <c r="I794" s="350">
        <f t="shared" si="75"/>
        <v>31</v>
      </c>
    </row>
    <row r="795" spans="2:9" hidden="1" x14ac:dyDescent="0.3">
      <c r="B795" s="354">
        <v>784</v>
      </c>
      <c r="C795" s="393">
        <v>46801399</v>
      </c>
      <c r="D795" s="349">
        <v>131010</v>
      </c>
      <c r="E795" s="344">
        <f t="shared" si="73"/>
        <v>5.3624493471409274</v>
      </c>
      <c r="F795" s="345">
        <f>SUM(E$12:E795)</f>
        <v>2182.0553876034196</v>
      </c>
      <c r="G795" s="345">
        <f t="shared" si="74"/>
        <v>72.73517958678066</v>
      </c>
      <c r="H795" s="350">
        <f t="shared" si="75"/>
        <v>126</v>
      </c>
      <c r="I795" s="350">
        <f t="shared" si="75"/>
        <v>31</v>
      </c>
    </row>
    <row r="796" spans="2:9" hidden="1" x14ac:dyDescent="0.3">
      <c r="B796" s="354">
        <v>785</v>
      </c>
      <c r="C796" s="393">
        <v>46932409</v>
      </c>
      <c r="D796" s="349">
        <v>131221</v>
      </c>
      <c r="E796" s="344">
        <f t="shared" si="73"/>
        <v>5.3710859154353079</v>
      </c>
      <c r="F796" s="345">
        <f>SUM(E$12:E796)</f>
        <v>2187.4264735188549</v>
      </c>
      <c r="G796" s="345">
        <f t="shared" si="74"/>
        <v>72.914215783961836</v>
      </c>
      <c r="H796" s="350">
        <f t="shared" si="75"/>
        <v>126</v>
      </c>
      <c r="I796" s="350">
        <f t="shared" si="75"/>
        <v>31</v>
      </c>
    </row>
    <row r="797" spans="2:9" hidden="1" x14ac:dyDescent="0.3">
      <c r="B797" s="354">
        <v>786</v>
      </c>
      <c r="C797" s="393">
        <v>47063630</v>
      </c>
      <c r="D797" s="349">
        <v>131432</v>
      </c>
      <c r="E797" s="344">
        <f t="shared" si="73"/>
        <v>5.3797224837296875</v>
      </c>
      <c r="F797" s="345">
        <f>SUM(E$12:E797)</f>
        <v>2192.8061960025848</v>
      </c>
      <c r="G797" s="345">
        <f t="shared" si="74"/>
        <v>73.09353986675282</v>
      </c>
      <c r="H797" s="350">
        <f t="shared" si="75"/>
        <v>126</v>
      </c>
      <c r="I797" s="350">
        <f t="shared" si="75"/>
        <v>31</v>
      </c>
    </row>
    <row r="798" spans="2:9" hidden="1" x14ac:dyDescent="0.3">
      <c r="B798" s="354">
        <v>787</v>
      </c>
      <c r="C798" s="393">
        <v>47195062</v>
      </c>
      <c r="D798" s="349">
        <v>131643</v>
      </c>
      <c r="E798" s="344">
        <f t="shared" si="73"/>
        <v>5.3883590520240681</v>
      </c>
      <c r="F798" s="345">
        <f>SUM(E$12:E798)</f>
        <v>2198.1945550546088</v>
      </c>
      <c r="G798" s="345">
        <f t="shared" si="74"/>
        <v>73.273151835153627</v>
      </c>
      <c r="H798" s="350">
        <f t="shared" ref="H798:I813" si="76">H797</f>
        <v>126</v>
      </c>
      <c r="I798" s="350">
        <f t="shared" si="76"/>
        <v>31</v>
      </c>
    </row>
    <row r="799" spans="2:9" hidden="1" x14ac:dyDescent="0.3">
      <c r="B799" s="354">
        <v>788</v>
      </c>
      <c r="C799" s="393">
        <v>47326705</v>
      </c>
      <c r="D799" s="349">
        <v>131854</v>
      </c>
      <c r="E799" s="344">
        <f t="shared" si="73"/>
        <v>5.3969956203184477</v>
      </c>
      <c r="F799" s="345">
        <f>SUM(E$12:E799)</f>
        <v>2203.5915506749275</v>
      </c>
      <c r="G799" s="345">
        <f t="shared" si="74"/>
        <v>73.453051689164255</v>
      </c>
      <c r="H799" s="350">
        <f t="shared" si="76"/>
        <v>126</v>
      </c>
      <c r="I799" s="350">
        <f t="shared" si="76"/>
        <v>31</v>
      </c>
    </row>
    <row r="800" spans="2:9" hidden="1" x14ac:dyDescent="0.3">
      <c r="B800" s="354">
        <v>789</v>
      </c>
      <c r="C800" s="393">
        <v>47458559</v>
      </c>
      <c r="D800" s="349">
        <v>132066</v>
      </c>
      <c r="E800" s="344">
        <f t="shared" si="73"/>
        <v>5.405673120216119</v>
      </c>
      <c r="F800" s="345">
        <f>SUM(E$12:E800)</f>
        <v>2208.9972237951438</v>
      </c>
      <c r="G800" s="345">
        <f t="shared" si="74"/>
        <v>73.633240793171453</v>
      </c>
      <c r="H800" s="350">
        <f t="shared" si="76"/>
        <v>126</v>
      </c>
      <c r="I800" s="350">
        <f t="shared" si="76"/>
        <v>31</v>
      </c>
    </row>
    <row r="801" spans="2:9" hidden="1" x14ac:dyDescent="0.3">
      <c r="B801" s="354">
        <v>790</v>
      </c>
      <c r="C801" s="393">
        <v>47590625</v>
      </c>
      <c r="D801" s="349">
        <v>132278</v>
      </c>
      <c r="E801" s="344">
        <f t="shared" si="73"/>
        <v>5.4143506201137894</v>
      </c>
      <c r="F801" s="345">
        <f>SUM(E$12:E801)</f>
        <v>2214.4115744152577</v>
      </c>
      <c r="G801" s="345">
        <f t="shared" si="74"/>
        <v>73.813719147175263</v>
      </c>
      <c r="H801" s="350">
        <f t="shared" si="76"/>
        <v>126</v>
      </c>
      <c r="I801" s="350">
        <f t="shared" si="76"/>
        <v>31</v>
      </c>
    </row>
    <row r="802" spans="2:9" hidden="1" x14ac:dyDescent="0.3">
      <c r="B802" s="354">
        <v>791</v>
      </c>
      <c r="C802" s="393">
        <v>47722903</v>
      </c>
      <c r="D802" s="349">
        <v>132489</v>
      </c>
      <c r="E802" s="344">
        <f t="shared" si="73"/>
        <v>5.42298718840817</v>
      </c>
      <c r="F802" s="345">
        <f>SUM(E$12:E802)</f>
        <v>2219.8345616036659</v>
      </c>
      <c r="G802" s="345">
        <f t="shared" si="74"/>
        <v>73.994485386788867</v>
      </c>
      <c r="H802" s="350">
        <f t="shared" si="76"/>
        <v>126</v>
      </c>
      <c r="I802" s="350">
        <f t="shared" si="76"/>
        <v>31</v>
      </c>
    </row>
    <row r="803" spans="2:9" hidden="1" x14ac:dyDescent="0.3">
      <c r="B803" s="354">
        <v>792</v>
      </c>
      <c r="C803" s="393">
        <v>47855392</v>
      </c>
      <c r="D803" s="349">
        <v>132701</v>
      </c>
      <c r="E803" s="344">
        <f t="shared" si="73"/>
        <v>5.4316646883058413</v>
      </c>
      <c r="F803" s="345">
        <f>SUM(E$12:E803)</f>
        <v>2225.2662262919716</v>
      </c>
      <c r="G803" s="345">
        <f t="shared" si="74"/>
        <v>74.175540876399054</v>
      </c>
      <c r="H803" s="350">
        <f t="shared" si="76"/>
        <v>126</v>
      </c>
      <c r="I803" s="350">
        <f t="shared" si="76"/>
        <v>31</v>
      </c>
    </row>
    <row r="804" spans="2:9" hidden="1" x14ac:dyDescent="0.3">
      <c r="B804" s="354">
        <v>793</v>
      </c>
      <c r="C804" s="393">
        <v>47988093</v>
      </c>
      <c r="D804" s="349">
        <v>132913</v>
      </c>
      <c r="E804" s="344">
        <f t="shared" si="73"/>
        <v>5.4403421882035117</v>
      </c>
      <c r="F804" s="345">
        <f>SUM(E$12:E804)</f>
        <v>2230.7065684801751</v>
      </c>
      <c r="G804" s="345">
        <f t="shared" si="74"/>
        <v>74.35688561600584</v>
      </c>
      <c r="H804" s="350">
        <f t="shared" si="76"/>
        <v>126</v>
      </c>
      <c r="I804" s="350">
        <f t="shared" si="76"/>
        <v>31</v>
      </c>
    </row>
    <row r="805" spans="2:9" hidden="1" x14ac:dyDescent="0.3">
      <c r="B805" s="354">
        <v>794</v>
      </c>
      <c r="C805" s="393">
        <v>48121006</v>
      </c>
      <c r="D805" s="349">
        <v>133125</v>
      </c>
      <c r="E805" s="344">
        <f t="shared" si="73"/>
        <v>5.449019688101183</v>
      </c>
      <c r="F805" s="345">
        <f>SUM(E$12:E805)</f>
        <v>2236.1555881682762</v>
      </c>
      <c r="G805" s="345">
        <f t="shared" si="74"/>
        <v>74.53851960560921</v>
      </c>
      <c r="H805" s="350">
        <f t="shared" si="76"/>
        <v>126</v>
      </c>
      <c r="I805" s="350">
        <f t="shared" si="76"/>
        <v>31</v>
      </c>
    </row>
    <row r="806" spans="2:9" hidden="1" x14ac:dyDescent="0.3">
      <c r="B806" s="354">
        <v>795</v>
      </c>
      <c r="C806" s="393">
        <v>48254131</v>
      </c>
      <c r="D806" s="349">
        <v>133337</v>
      </c>
      <c r="E806" s="344">
        <f t="shared" si="73"/>
        <v>5.4576971879988543</v>
      </c>
      <c r="F806" s="345">
        <f>SUM(E$12:E806)</f>
        <v>2241.6132853562749</v>
      </c>
      <c r="G806" s="345">
        <f t="shared" si="74"/>
        <v>74.720442845209163</v>
      </c>
      <c r="H806" s="350">
        <f t="shared" si="76"/>
        <v>126</v>
      </c>
      <c r="I806" s="350">
        <f t="shared" si="76"/>
        <v>31</v>
      </c>
    </row>
    <row r="807" spans="2:9" hidden="1" x14ac:dyDescent="0.3">
      <c r="B807" s="354">
        <v>796</v>
      </c>
      <c r="C807" s="393">
        <v>48387468</v>
      </c>
      <c r="D807" s="349">
        <v>133550</v>
      </c>
      <c r="E807" s="344">
        <f t="shared" si="73"/>
        <v>5.4664156194998155</v>
      </c>
      <c r="F807" s="345">
        <f>SUM(E$12:E807)</f>
        <v>2247.0797009757748</v>
      </c>
      <c r="G807" s="345">
        <f t="shared" si="74"/>
        <v>74.902656699192491</v>
      </c>
      <c r="H807" s="350">
        <f t="shared" si="76"/>
        <v>126</v>
      </c>
      <c r="I807" s="350">
        <f t="shared" si="76"/>
        <v>31</v>
      </c>
    </row>
    <row r="808" spans="2:9" hidden="1" x14ac:dyDescent="0.3">
      <c r="B808" s="354">
        <v>797</v>
      </c>
      <c r="C808" s="393">
        <v>48521018</v>
      </c>
      <c r="D808" s="349">
        <v>133762</v>
      </c>
      <c r="E808" s="344">
        <f t="shared" si="73"/>
        <v>5.4750931193974868</v>
      </c>
      <c r="F808" s="345">
        <f>SUM(E$12:E808)</f>
        <v>2252.5547940951724</v>
      </c>
      <c r="G808" s="345">
        <f t="shared" si="74"/>
        <v>75.085159803172417</v>
      </c>
      <c r="H808" s="350">
        <f t="shared" si="76"/>
        <v>126</v>
      </c>
      <c r="I808" s="350">
        <f t="shared" si="76"/>
        <v>31</v>
      </c>
    </row>
    <row r="809" spans="2:9" hidden="1" x14ac:dyDescent="0.3">
      <c r="B809" s="354">
        <v>798</v>
      </c>
      <c r="C809" s="393">
        <v>48654780</v>
      </c>
      <c r="D809" s="349">
        <v>133975</v>
      </c>
      <c r="E809" s="344">
        <f t="shared" si="73"/>
        <v>5.4838115508984488</v>
      </c>
      <c r="F809" s="345">
        <f>SUM(E$12:E809)</f>
        <v>2258.0386056460707</v>
      </c>
      <c r="G809" s="345">
        <f t="shared" si="74"/>
        <v>75.267953521535688</v>
      </c>
      <c r="H809" s="350">
        <f t="shared" si="76"/>
        <v>126</v>
      </c>
      <c r="I809" s="350">
        <f t="shared" si="76"/>
        <v>31</v>
      </c>
    </row>
    <row r="810" spans="2:9" x14ac:dyDescent="0.3">
      <c r="B810" s="354">
        <v>799</v>
      </c>
      <c r="C810" s="393">
        <v>48788755</v>
      </c>
      <c r="D810" s="349">
        <v>134187</v>
      </c>
      <c r="E810" s="344">
        <f t="shared" si="73"/>
        <v>5.4924890507961193</v>
      </c>
      <c r="F810" s="345">
        <f>SUM(E$12:E810)</f>
        <v>2263.5310946968666</v>
      </c>
      <c r="G810" s="345">
        <f t="shared" si="74"/>
        <v>75.451036489895557</v>
      </c>
      <c r="H810" s="350">
        <f t="shared" si="76"/>
        <v>126</v>
      </c>
      <c r="I810" s="350">
        <f t="shared" si="76"/>
        <v>31</v>
      </c>
    </row>
    <row r="811" spans="2:9" hidden="1" x14ac:dyDescent="0.3">
      <c r="B811" s="355">
        <v>800</v>
      </c>
      <c r="C811" s="393">
        <v>48922942</v>
      </c>
      <c r="D811" s="353">
        <v>134400</v>
      </c>
      <c r="E811" s="344">
        <f t="shared" si="73"/>
        <v>4.7732357850623295</v>
      </c>
      <c r="F811" s="335">
        <f>SUM(E$12:E811)</f>
        <v>2268.3043304819289</v>
      </c>
      <c r="G811" s="345">
        <f t="shared" si="74"/>
        <v>75.610144349397629</v>
      </c>
      <c r="H811" s="334">
        <f t="shared" si="76"/>
        <v>126</v>
      </c>
      <c r="I811" s="346">
        <v>34</v>
      </c>
    </row>
    <row r="812" spans="2:9" hidden="1" x14ac:dyDescent="0.3">
      <c r="B812" s="354">
        <v>801</v>
      </c>
      <c r="C812" s="393">
        <v>49057342</v>
      </c>
      <c r="D812" s="349">
        <v>134613</v>
      </c>
      <c r="E812" s="344">
        <f t="shared" si="73"/>
        <v>4.7808005114181196</v>
      </c>
      <c r="F812" s="345">
        <f>SUM(E$12:E812)</f>
        <v>2273.0851309933469</v>
      </c>
      <c r="G812" s="345">
        <f t="shared" si="74"/>
        <v>75.769504366444892</v>
      </c>
      <c r="H812" s="350">
        <f t="shared" si="76"/>
        <v>126</v>
      </c>
      <c r="I812" s="350">
        <f t="shared" si="76"/>
        <v>34</v>
      </c>
    </row>
    <row r="813" spans="2:9" hidden="1" x14ac:dyDescent="0.3">
      <c r="B813" s="354">
        <v>802</v>
      </c>
      <c r="C813" s="393">
        <v>49191955</v>
      </c>
      <c r="D813" s="349">
        <v>134826</v>
      </c>
      <c r="E813" s="344">
        <f t="shared" si="73"/>
        <v>4.7883652377739105</v>
      </c>
      <c r="F813" s="345">
        <f>SUM(E$12:E813)</f>
        <v>2277.873496231121</v>
      </c>
      <c r="G813" s="345">
        <f t="shared" si="74"/>
        <v>75.929116541037359</v>
      </c>
      <c r="H813" s="350">
        <f t="shared" si="76"/>
        <v>126</v>
      </c>
      <c r="I813" s="350">
        <f t="shared" si="76"/>
        <v>34</v>
      </c>
    </row>
    <row r="814" spans="2:9" hidden="1" x14ac:dyDescent="0.3">
      <c r="B814" s="354">
        <v>803</v>
      </c>
      <c r="C814" s="393">
        <v>49326781</v>
      </c>
      <c r="D814" s="349">
        <v>135039</v>
      </c>
      <c r="E814" s="344">
        <f t="shared" si="73"/>
        <v>4.7959299641297015</v>
      </c>
      <c r="F814" s="345">
        <f>SUM(E$12:E814)</f>
        <v>2282.6694261952507</v>
      </c>
      <c r="G814" s="345">
        <f t="shared" si="74"/>
        <v>76.088980873175018</v>
      </c>
      <c r="H814" s="350">
        <f t="shared" ref="H814:I829" si="77">H813</f>
        <v>126</v>
      </c>
      <c r="I814" s="350">
        <f t="shared" si="77"/>
        <v>34</v>
      </c>
    </row>
    <row r="815" spans="2:9" hidden="1" x14ac:dyDescent="0.3">
      <c r="B815" s="354">
        <v>804</v>
      </c>
      <c r="C815" s="393">
        <v>49461820</v>
      </c>
      <c r="D815" s="349">
        <v>135252</v>
      </c>
      <c r="E815" s="344">
        <f t="shared" si="73"/>
        <v>4.8034946904854925</v>
      </c>
      <c r="F815" s="345">
        <f>SUM(E$12:E815)</f>
        <v>2287.4729208857361</v>
      </c>
      <c r="G815" s="345">
        <f t="shared" si="74"/>
        <v>76.249097362857867</v>
      </c>
      <c r="H815" s="350">
        <f t="shared" si="77"/>
        <v>126</v>
      </c>
      <c r="I815" s="350">
        <f t="shared" si="77"/>
        <v>34</v>
      </c>
    </row>
    <row r="816" spans="2:9" hidden="1" x14ac:dyDescent="0.3">
      <c r="B816" s="354">
        <v>805</v>
      </c>
      <c r="C816" s="393">
        <v>49597072</v>
      </c>
      <c r="D816" s="349">
        <v>135465</v>
      </c>
      <c r="E816" s="344">
        <f t="shared" si="73"/>
        <v>4.8110594168412826</v>
      </c>
      <c r="F816" s="345">
        <f>SUM(E$12:E816)</f>
        <v>2292.2839803025772</v>
      </c>
      <c r="G816" s="345">
        <f t="shared" si="74"/>
        <v>76.409466010085907</v>
      </c>
      <c r="H816" s="350">
        <f t="shared" si="77"/>
        <v>126</v>
      </c>
      <c r="I816" s="350">
        <f t="shared" si="77"/>
        <v>34</v>
      </c>
    </row>
    <row r="817" spans="2:9" hidden="1" x14ac:dyDescent="0.3">
      <c r="B817" s="354">
        <v>806</v>
      </c>
      <c r="C817" s="393">
        <v>49732537</v>
      </c>
      <c r="D817" s="349">
        <v>135679</v>
      </c>
      <c r="E817" s="344">
        <f t="shared" si="73"/>
        <v>4.8186596583442842</v>
      </c>
      <c r="F817" s="345">
        <f>SUM(E$12:E817)</f>
        <v>2297.1026399609214</v>
      </c>
      <c r="G817" s="345">
        <f t="shared" si="74"/>
        <v>76.570087998697375</v>
      </c>
      <c r="H817" s="350">
        <f t="shared" si="77"/>
        <v>126</v>
      </c>
      <c r="I817" s="350">
        <f t="shared" si="77"/>
        <v>34</v>
      </c>
    </row>
    <row r="818" spans="2:9" hidden="1" x14ac:dyDescent="0.3">
      <c r="B818" s="354">
        <v>807</v>
      </c>
      <c r="C818" s="393">
        <v>49868216</v>
      </c>
      <c r="D818" s="349">
        <v>135892</v>
      </c>
      <c r="E818" s="344">
        <f t="shared" si="73"/>
        <v>4.8262243847000743</v>
      </c>
      <c r="F818" s="345">
        <f>SUM(E$12:E818)</f>
        <v>2301.9288643456216</v>
      </c>
      <c r="G818" s="345">
        <f t="shared" si="74"/>
        <v>76.730962144854047</v>
      </c>
      <c r="H818" s="350">
        <f t="shared" si="77"/>
        <v>126</v>
      </c>
      <c r="I818" s="350">
        <f t="shared" si="77"/>
        <v>34</v>
      </c>
    </row>
    <row r="819" spans="2:9" hidden="1" x14ac:dyDescent="0.3">
      <c r="B819" s="354">
        <v>808</v>
      </c>
      <c r="C819" s="393">
        <v>50004108</v>
      </c>
      <c r="D819" s="349">
        <v>136106</v>
      </c>
      <c r="E819" s="344">
        <f t="shared" si="73"/>
        <v>4.833824626203076</v>
      </c>
      <c r="F819" s="345">
        <f>SUM(E$12:E819)</f>
        <v>2306.7626889718249</v>
      </c>
      <c r="G819" s="345">
        <f t="shared" si="74"/>
        <v>76.892089632394161</v>
      </c>
      <c r="H819" s="350">
        <f t="shared" si="77"/>
        <v>126</v>
      </c>
      <c r="I819" s="350">
        <f t="shared" si="77"/>
        <v>34</v>
      </c>
    </row>
    <row r="820" spans="2:9" hidden="1" x14ac:dyDescent="0.3">
      <c r="B820" s="354">
        <v>809</v>
      </c>
      <c r="C820" s="393">
        <v>50140214</v>
      </c>
      <c r="D820" s="349">
        <v>136320</v>
      </c>
      <c r="E820" s="344">
        <f t="shared" si="73"/>
        <v>4.8414248677060767</v>
      </c>
      <c r="F820" s="345">
        <f>SUM(E$12:E820)</f>
        <v>2311.6041138395308</v>
      </c>
      <c r="G820" s="345">
        <f t="shared" si="74"/>
        <v>77.053470461317687</v>
      </c>
      <c r="H820" s="350">
        <f t="shared" si="77"/>
        <v>126</v>
      </c>
      <c r="I820" s="350">
        <f t="shared" si="77"/>
        <v>34</v>
      </c>
    </row>
    <row r="821" spans="2:9" hidden="1" x14ac:dyDescent="0.3">
      <c r="B821" s="354">
        <v>810</v>
      </c>
      <c r="C821" s="393">
        <v>50276534</v>
      </c>
      <c r="D821" s="349">
        <v>136534</v>
      </c>
      <c r="E821" s="344">
        <f t="shared" si="73"/>
        <v>4.8490251092090775</v>
      </c>
      <c r="F821" s="345">
        <f>SUM(E$12:E821)</f>
        <v>2316.4531389487397</v>
      </c>
      <c r="G821" s="345">
        <f t="shared" si="74"/>
        <v>77.215104631624655</v>
      </c>
      <c r="H821" s="350">
        <f t="shared" si="77"/>
        <v>126</v>
      </c>
      <c r="I821" s="350">
        <f t="shared" si="77"/>
        <v>34</v>
      </c>
    </row>
    <row r="822" spans="2:9" hidden="1" x14ac:dyDescent="0.3">
      <c r="B822" s="354">
        <v>811</v>
      </c>
      <c r="C822" s="393">
        <v>50413068</v>
      </c>
      <c r="D822" s="349">
        <v>136748</v>
      </c>
      <c r="E822" s="344">
        <f t="shared" si="73"/>
        <v>4.8566253507120791</v>
      </c>
      <c r="F822" s="345">
        <f>SUM(E$12:E822)</f>
        <v>2321.3097642994517</v>
      </c>
      <c r="G822" s="345">
        <f t="shared" si="74"/>
        <v>77.37699214331505</v>
      </c>
      <c r="H822" s="350">
        <f t="shared" si="77"/>
        <v>126</v>
      </c>
      <c r="I822" s="350">
        <f t="shared" si="77"/>
        <v>34</v>
      </c>
    </row>
    <row r="823" spans="2:9" hidden="1" x14ac:dyDescent="0.3">
      <c r="B823" s="354">
        <v>812</v>
      </c>
      <c r="C823" s="393">
        <v>50549816</v>
      </c>
      <c r="D823" s="349">
        <v>136962</v>
      </c>
      <c r="E823" s="344">
        <f t="shared" si="73"/>
        <v>4.8642255922150799</v>
      </c>
      <c r="F823" s="345">
        <f>SUM(E$12:E823)</f>
        <v>2326.1739898916667</v>
      </c>
      <c r="G823" s="345">
        <f t="shared" si="74"/>
        <v>77.539132996388886</v>
      </c>
      <c r="H823" s="350">
        <f t="shared" si="77"/>
        <v>126</v>
      </c>
      <c r="I823" s="350">
        <f t="shared" si="77"/>
        <v>34</v>
      </c>
    </row>
    <row r="824" spans="2:9" hidden="1" x14ac:dyDescent="0.3">
      <c r="B824" s="354">
        <v>813</v>
      </c>
      <c r="C824" s="393">
        <v>50686778</v>
      </c>
      <c r="D824" s="349">
        <v>137176</v>
      </c>
      <c r="E824" s="344">
        <f t="shared" si="73"/>
        <v>4.8718258337180806</v>
      </c>
      <c r="F824" s="345">
        <f>SUM(E$12:E824)</f>
        <v>2331.0458157253847</v>
      </c>
      <c r="G824" s="345">
        <f t="shared" si="74"/>
        <v>77.701527190846164</v>
      </c>
      <c r="H824" s="350">
        <f t="shared" si="77"/>
        <v>126</v>
      </c>
      <c r="I824" s="350">
        <f t="shared" si="77"/>
        <v>34</v>
      </c>
    </row>
    <row r="825" spans="2:9" hidden="1" x14ac:dyDescent="0.3">
      <c r="B825" s="354">
        <v>814</v>
      </c>
      <c r="C825" s="393">
        <v>50823954</v>
      </c>
      <c r="D825" s="349">
        <v>137390</v>
      </c>
      <c r="E825" s="344">
        <f t="shared" si="73"/>
        <v>4.8794260752210814</v>
      </c>
      <c r="F825" s="345">
        <f>SUM(E$12:E825)</f>
        <v>2335.9252418006058</v>
      </c>
      <c r="G825" s="345">
        <f t="shared" si="74"/>
        <v>77.864174726686855</v>
      </c>
      <c r="H825" s="350">
        <f t="shared" si="77"/>
        <v>126</v>
      </c>
      <c r="I825" s="350">
        <f t="shared" si="77"/>
        <v>34</v>
      </c>
    </row>
    <row r="826" spans="2:9" hidden="1" x14ac:dyDescent="0.3">
      <c r="B826" s="354">
        <v>815</v>
      </c>
      <c r="C826" s="393">
        <v>50961344</v>
      </c>
      <c r="D826" s="349">
        <v>137605</v>
      </c>
      <c r="E826" s="344">
        <f t="shared" si="73"/>
        <v>4.8870618318712928</v>
      </c>
      <c r="F826" s="345">
        <f>SUM(E$12:E826)</f>
        <v>2340.8123036324773</v>
      </c>
      <c r="G826" s="345">
        <f t="shared" si="74"/>
        <v>78.027076787749237</v>
      </c>
      <c r="H826" s="350">
        <f t="shared" si="77"/>
        <v>126</v>
      </c>
      <c r="I826" s="350">
        <f t="shared" si="77"/>
        <v>34</v>
      </c>
    </row>
    <row r="827" spans="2:9" hidden="1" x14ac:dyDescent="0.3">
      <c r="B827" s="354">
        <v>816</v>
      </c>
      <c r="C827" s="393">
        <v>51098949</v>
      </c>
      <c r="D827" s="349">
        <v>137819</v>
      </c>
      <c r="E827" s="344">
        <f t="shared" si="73"/>
        <v>4.8946620733742945</v>
      </c>
      <c r="F827" s="345">
        <f>SUM(E$12:E827)</f>
        <v>2345.7069657058514</v>
      </c>
      <c r="G827" s="345">
        <f t="shared" si="74"/>
        <v>78.190232190195047</v>
      </c>
      <c r="H827" s="350">
        <f t="shared" si="77"/>
        <v>126</v>
      </c>
      <c r="I827" s="350">
        <f t="shared" si="77"/>
        <v>34</v>
      </c>
    </row>
    <row r="828" spans="2:9" hidden="1" x14ac:dyDescent="0.3">
      <c r="B828" s="354">
        <v>817</v>
      </c>
      <c r="C828" s="393">
        <v>51236768</v>
      </c>
      <c r="D828" s="349">
        <v>138034</v>
      </c>
      <c r="E828" s="344">
        <f t="shared" si="73"/>
        <v>4.902297830024505</v>
      </c>
      <c r="F828" s="345">
        <f>SUM(E$12:E828)</f>
        <v>2350.6092635358759</v>
      </c>
      <c r="G828" s="345">
        <f t="shared" si="74"/>
        <v>78.353642117862535</v>
      </c>
      <c r="H828" s="350">
        <f t="shared" si="77"/>
        <v>126</v>
      </c>
      <c r="I828" s="350">
        <f t="shared" si="77"/>
        <v>34</v>
      </c>
    </row>
    <row r="829" spans="2:9" hidden="1" x14ac:dyDescent="0.3">
      <c r="B829" s="354">
        <v>818</v>
      </c>
      <c r="C829" s="393">
        <v>51374802</v>
      </c>
      <c r="D829" s="349">
        <v>138249</v>
      </c>
      <c r="E829" s="344">
        <f t="shared" si="73"/>
        <v>4.9099335866747165</v>
      </c>
      <c r="F829" s="345">
        <f>SUM(E$12:E829)</f>
        <v>2355.5191971225508</v>
      </c>
      <c r="G829" s="345">
        <f t="shared" si="74"/>
        <v>78.5173065707517</v>
      </c>
      <c r="H829" s="350">
        <f t="shared" si="77"/>
        <v>126</v>
      </c>
      <c r="I829" s="350">
        <f t="shared" si="77"/>
        <v>34</v>
      </c>
    </row>
    <row r="830" spans="2:9" hidden="1" x14ac:dyDescent="0.3">
      <c r="B830" s="354">
        <v>819</v>
      </c>
      <c r="C830" s="393">
        <v>51513051</v>
      </c>
      <c r="D830" s="349">
        <v>138463</v>
      </c>
      <c r="E830" s="344">
        <f t="shared" si="73"/>
        <v>4.9175338281777181</v>
      </c>
      <c r="F830" s="345">
        <f>SUM(E$12:E830)</f>
        <v>2360.4367309507284</v>
      </c>
      <c r="G830" s="345">
        <f t="shared" si="74"/>
        <v>78.681224365024278</v>
      </c>
      <c r="H830" s="350">
        <f t="shared" ref="H830:I845" si="78">H829</f>
        <v>126</v>
      </c>
      <c r="I830" s="350">
        <f t="shared" si="78"/>
        <v>34</v>
      </c>
    </row>
    <row r="831" spans="2:9" hidden="1" x14ac:dyDescent="0.3">
      <c r="B831" s="354">
        <v>820</v>
      </c>
      <c r="C831" s="393">
        <v>51651514</v>
      </c>
      <c r="D831" s="349">
        <v>138678</v>
      </c>
      <c r="E831" s="344">
        <f t="shared" si="73"/>
        <v>4.9251695848279295</v>
      </c>
      <c r="F831" s="345">
        <f>SUM(E$12:E831)</f>
        <v>2365.3619005355563</v>
      </c>
      <c r="G831" s="345">
        <f t="shared" si="74"/>
        <v>78.845396684518548</v>
      </c>
      <c r="H831" s="350">
        <f t="shared" si="78"/>
        <v>126</v>
      </c>
      <c r="I831" s="350">
        <f t="shared" si="78"/>
        <v>34</v>
      </c>
    </row>
    <row r="832" spans="2:9" hidden="1" x14ac:dyDescent="0.3">
      <c r="B832" s="354">
        <v>821</v>
      </c>
      <c r="C832" s="393">
        <v>51790192</v>
      </c>
      <c r="D832" s="349">
        <v>138894</v>
      </c>
      <c r="E832" s="344">
        <f t="shared" si="73"/>
        <v>4.9328408566253508</v>
      </c>
      <c r="F832" s="345">
        <f>SUM(E$12:E832)</f>
        <v>2370.2947413921815</v>
      </c>
      <c r="G832" s="345">
        <f t="shared" si="74"/>
        <v>79.009824713072717</v>
      </c>
      <c r="H832" s="350">
        <f t="shared" si="78"/>
        <v>126</v>
      </c>
      <c r="I832" s="350">
        <f t="shared" si="78"/>
        <v>34</v>
      </c>
    </row>
    <row r="833" spans="2:9" hidden="1" x14ac:dyDescent="0.3">
      <c r="B833" s="354">
        <v>822</v>
      </c>
      <c r="C833" s="393">
        <v>51929086</v>
      </c>
      <c r="D833" s="349">
        <v>139109</v>
      </c>
      <c r="E833" s="344">
        <f t="shared" si="73"/>
        <v>4.9404766132755622</v>
      </c>
      <c r="F833" s="345">
        <f>SUM(E$12:E833)</f>
        <v>2375.2352180054572</v>
      </c>
      <c r="G833" s="345">
        <f t="shared" si="74"/>
        <v>79.174507266848579</v>
      </c>
      <c r="H833" s="350">
        <f t="shared" si="78"/>
        <v>126</v>
      </c>
      <c r="I833" s="350">
        <f t="shared" si="78"/>
        <v>34</v>
      </c>
    </row>
    <row r="834" spans="2:9" hidden="1" x14ac:dyDescent="0.3">
      <c r="B834" s="354">
        <v>823</v>
      </c>
      <c r="C834" s="393">
        <v>52068195</v>
      </c>
      <c r="D834" s="349">
        <v>139324</v>
      </c>
      <c r="E834" s="344">
        <f t="shared" si="73"/>
        <v>4.9481123699257736</v>
      </c>
      <c r="F834" s="345">
        <f>SUM(E$12:E834)</f>
        <v>2380.1833303753829</v>
      </c>
      <c r="G834" s="345">
        <f t="shared" si="74"/>
        <v>79.33944434584609</v>
      </c>
      <c r="H834" s="350">
        <f t="shared" si="78"/>
        <v>126</v>
      </c>
      <c r="I834" s="350">
        <f t="shared" si="78"/>
        <v>34</v>
      </c>
    </row>
    <row r="835" spans="2:9" hidden="1" x14ac:dyDescent="0.3">
      <c r="B835" s="354">
        <v>824</v>
      </c>
      <c r="C835" s="393">
        <v>52207519</v>
      </c>
      <c r="D835" s="349">
        <v>139539</v>
      </c>
      <c r="E835" s="344">
        <f t="shared" si="73"/>
        <v>4.9557481265759851</v>
      </c>
      <c r="F835" s="345">
        <f>SUM(E$12:E835)</f>
        <v>2385.1390785019589</v>
      </c>
      <c r="G835" s="345">
        <f t="shared" si="74"/>
        <v>79.504635950065293</v>
      </c>
      <c r="H835" s="350">
        <f t="shared" si="78"/>
        <v>126</v>
      </c>
      <c r="I835" s="350">
        <f t="shared" si="78"/>
        <v>34</v>
      </c>
    </row>
    <row r="836" spans="2:9" hidden="1" x14ac:dyDescent="0.3">
      <c r="B836" s="354">
        <v>825</v>
      </c>
      <c r="C836" s="393">
        <v>52347058</v>
      </c>
      <c r="D836" s="349">
        <v>139755</v>
      </c>
      <c r="E836" s="344">
        <f t="shared" si="73"/>
        <v>4.9634193983734063</v>
      </c>
      <c r="F836" s="345">
        <f>SUM(E$12:E836)</f>
        <v>2390.1024979003323</v>
      </c>
      <c r="G836" s="345">
        <f t="shared" si="74"/>
        <v>79.670083263344409</v>
      </c>
      <c r="H836" s="350">
        <f t="shared" si="78"/>
        <v>126</v>
      </c>
      <c r="I836" s="350">
        <f t="shared" si="78"/>
        <v>34</v>
      </c>
    </row>
    <row r="837" spans="2:9" hidden="1" x14ac:dyDescent="0.3">
      <c r="B837" s="354">
        <v>826</v>
      </c>
      <c r="C837" s="393">
        <v>52486813</v>
      </c>
      <c r="D837" s="349">
        <v>139971</v>
      </c>
      <c r="E837" s="344">
        <f t="shared" si="73"/>
        <v>4.9710906701708275</v>
      </c>
      <c r="F837" s="345">
        <f>SUM(E$12:E837)</f>
        <v>2395.073588570503</v>
      </c>
      <c r="G837" s="345">
        <f t="shared" si="74"/>
        <v>79.83578628568344</v>
      </c>
      <c r="H837" s="350">
        <f t="shared" si="78"/>
        <v>126</v>
      </c>
      <c r="I837" s="350">
        <f t="shared" si="78"/>
        <v>34</v>
      </c>
    </row>
    <row r="838" spans="2:9" hidden="1" x14ac:dyDescent="0.3">
      <c r="B838" s="354">
        <v>827</v>
      </c>
      <c r="C838" s="393">
        <v>52626784</v>
      </c>
      <c r="D838" s="349">
        <v>140186</v>
      </c>
      <c r="E838" s="344">
        <f t="shared" si="73"/>
        <v>4.9787264268210389</v>
      </c>
      <c r="F838" s="345">
        <f>SUM(E$12:E838)</f>
        <v>2400.0523149973242</v>
      </c>
      <c r="G838" s="345">
        <f t="shared" si="74"/>
        <v>80.001743833244134</v>
      </c>
      <c r="H838" s="350">
        <f t="shared" si="78"/>
        <v>126</v>
      </c>
      <c r="I838" s="350">
        <f t="shared" si="78"/>
        <v>34</v>
      </c>
    </row>
    <row r="839" spans="2:9" hidden="1" x14ac:dyDescent="0.3">
      <c r="B839" s="354">
        <v>828</v>
      </c>
      <c r="C839" s="393">
        <v>52766970</v>
      </c>
      <c r="D839" s="349">
        <v>140402</v>
      </c>
      <c r="E839" s="344">
        <f t="shared" si="73"/>
        <v>4.986397698618461</v>
      </c>
      <c r="F839" s="345">
        <f>SUM(E$12:E839)</f>
        <v>2405.0387126959426</v>
      </c>
      <c r="G839" s="345">
        <f t="shared" si="74"/>
        <v>80.167957089864757</v>
      </c>
      <c r="H839" s="350">
        <f t="shared" si="78"/>
        <v>126</v>
      </c>
      <c r="I839" s="350">
        <f t="shared" si="78"/>
        <v>34</v>
      </c>
    </row>
    <row r="840" spans="2:9" hidden="1" x14ac:dyDescent="0.3">
      <c r="B840" s="354">
        <v>829</v>
      </c>
      <c r="C840" s="393">
        <v>52907372</v>
      </c>
      <c r="D840" s="349">
        <v>140618</v>
      </c>
      <c r="E840" s="344">
        <f t="shared" si="73"/>
        <v>4.9940689704158823</v>
      </c>
      <c r="F840" s="345">
        <f>SUM(E$12:E840)</f>
        <v>2410.0327816663585</v>
      </c>
      <c r="G840" s="345">
        <f t="shared" si="74"/>
        <v>80.334426055545279</v>
      </c>
      <c r="H840" s="350">
        <f t="shared" si="78"/>
        <v>126</v>
      </c>
      <c r="I840" s="350">
        <f t="shared" si="78"/>
        <v>34</v>
      </c>
    </row>
    <row r="841" spans="2:9" hidden="1" x14ac:dyDescent="0.3">
      <c r="B841" s="354">
        <v>830</v>
      </c>
      <c r="C841" s="393">
        <v>53047990</v>
      </c>
      <c r="D841" s="349">
        <v>140834</v>
      </c>
      <c r="E841" s="344">
        <f t="shared" si="73"/>
        <v>5.0017402422133044</v>
      </c>
      <c r="F841" s="345">
        <f>SUM(E$12:E841)</f>
        <v>2415.0345219085716</v>
      </c>
      <c r="G841" s="345">
        <f t="shared" si="74"/>
        <v>80.501150730285715</v>
      </c>
      <c r="H841" s="350">
        <f t="shared" si="78"/>
        <v>126</v>
      </c>
      <c r="I841" s="350">
        <f t="shared" si="78"/>
        <v>34</v>
      </c>
    </row>
    <row r="842" spans="2:9" hidden="1" x14ac:dyDescent="0.3">
      <c r="B842" s="354">
        <v>831</v>
      </c>
      <c r="C842" s="393">
        <v>53188824</v>
      </c>
      <c r="D842" s="349">
        <v>141051</v>
      </c>
      <c r="E842" s="344">
        <f t="shared" si="73"/>
        <v>5.0094470291579363</v>
      </c>
      <c r="F842" s="345">
        <f>SUM(E$12:E842)</f>
        <v>2420.0439689377295</v>
      </c>
      <c r="G842" s="345">
        <f t="shared" si="74"/>
        <v>80.668132297924316</v>
      </c>
      <c r="H842" s="350">
        <f t="shared" si="78"/>
        <v>126</v>
      </c>
      <c r="I842" s="350">
        <f t="shared" si="78"/>
        <v>34</v>
      </c>
    </row>
    <row r="843" spans="2:9" hidden="1" x14ac:dyDescent="0.3">
      <c r="B843" s="354">
        <v>832</v>
      </c>
      <c r="C843" s="393">
        <v>53329875</v>
      </c>
      <c r="D843" s="349">
        <v>141267</v>
      </c>
      <c r="E843" s="344">
        <f t="shared" si="73"/>
        <v>5.0171183009553575</v>
      </c>
      <c r="F843" s="345">
        <f>SUM(E$12:E843)</f>
        <v>2425.0610872386846</v>
      </c>
      <c r="G843" s="345">
        <f t="shared" si="74"/>
        <v>80.835369574622817</v>
      </c>
      <c r="H843" s="350">
        <f t="shared" si="78"/>
        <v>126</v>
      </c>
      <c r="I843" s="350">
        <f t="shared" si="78"/>
        <v>34</v>
      </c>
    </row>
    <row r="844" spans="2:9" hidden="1" x14ac:dyDescent="0.3">
      <c r="B844" s="354">
        <v>833</v>
      </c>
      <c r="C844" s="393">
        <v>53471142</v>
      </c>
      <c r="D844" s="349">
        <v>141483</v>
      </c>
      <c r="E844" s="344">
        <f t="shared" ref="E844:E907" si="79">D844/(VLOOKUP(H844,$L$12:$N$51,3,0)+VLOOKUP(I844,$P$12:$R$131,3,0)*$F$8/$E$8)</f>
        <v>5.0247895727527787</v>
      </c>
      <c r="F844" s="345">
        <f>SUM(E$12:E844)</f>
        <v>2430.0858768114376</v>
      </c>
      <c r="G844" s="345">
        <f t="shared" si="74"/>
        <v>81.00286256038126</v>
      </c>
      <c r="H844" s="350">
        <f t="shared" si="78"/>
        <v>126</v>
      </c>
      <c r="I844" s="350">
        <f t="shared" si="78"/>
        <v>34</v>
      </c>
    </row>
    <row r="845" spans="2:9" hidden="1" x14ac:dyDescent="0.3">
      <c r="B845" s="354">
        <v>834</v>
      </c>
      <c r="C845" s="393">
        <v>53612625</v>
      </c>
      <c r="D845" s="349">
        <v>141700</v>
      </c>
      <c r="E845" s="344">
        <f t="shared" si="79"/>
        <v>5.0324963596974106</v>
      </c>
      <c r="F845" s="345">
        <f>SUM(E$12:E845)</f>
        <v>2435.1183731711349</v>
      </c>
      <c r="G845" s="345">
        <f t="shared" ref="G845:G908" si="80">F845/$B$8</f>
        <v>81.170612439037825</v>
      </c>
      <c r="H845" s="350">
        <f t="shared" si="78"/>
        <v>126</v>
      </c>
      <c r="I845" s="350">
        <f t="shared" si="78"/>
        <v>34</v>
      </c>
    </row>
    <row r="846" spans="2:9" hidden="1" x14ac:dyDescent="0.3">
      <c r="B846" s="354">
        <v>835</v>
      </c>
      <c r="C846" s="393">
        <v>53754325</v>
      </c>
      <c r="D846" s="349">
        <v>141917</v>
      </c>
      <c r="E846" s="344">
        <f t="shared" si="79"/>
        <v>5.0402031466420425</v>
      </c>
      <c r="F846" s="345">
        <f>SUM(E$12:E846)</f>
        <v>2440.1585763177768</v>
      </c>
      <c r="G846" s="345">
        <f t="shared" si="80"/>
        <v>81.338619210592555</v>
      </c>
      <c r="H846" s="350">
        <f t="shared" ref="H846:I861" si="81">H845</f>
        <v>126</v>
      </c>
      <c r="I846" s="350">
        <f t="shared" si="81"/>
        <v>34</v>
      </c>
    </row>
    <row r="847" spans="2:9" hidden="1" x14ac:dyDescent="0.3">
      <c r="B847" s="354">
        <v>836</v>
      </c>
      <c r="C847" s="393">
        <v>53896242</v>
      </c>
      <c r="D847" s="349">
        <v>142133</v>
      </c>
      <c r="E847" s="344">
        <f t="shared" si="79"/>
        <v>5.0478744184394646</v>
      </c>
      <c r="F847" s="345">
        <f>SUM(E$12:E847)</f>
        <v>2445.2064507362161</v>
      </c>
      <c r="G847" s="345">
        <f t="shared" si="80"/>
        <v>81.506881691207198</v>
      </c>
      <c r="H847" s="350">
        <f t="shared" si="81"/>
        <v>126</v>
      </c>
      <c r="I847" s="350">
        <f t="shared" si="81"/>
        <v>34</v>
      </c>
    </row>
    <row r="848" spans="2:9" hidden="1" x14ac:dyDescent="0.3">
      <c r="B848" s="354">
        <v>837</v>
      </c>
      <c r="C848" s="393">
        <v>54038375</v>
      </c>
      <c r="D848" s="349">
        <v>142350</v>
      </c>
      <c r="E848" s="344">
        <f t="shared" si="79"/>
        <v>5.0555812053840965</v>
      </c>
      <c r="F848" s="345">
        <f>SUM(E$12:E848)</f>
        <v>2450.2620319416001</v>
      </c>
      <c r="G848" s="345">
        <f t="shared" si="80"/>
        <v>81.675401064720006</v>
      </c>
      <c r="H848" s="350">
        <f t="shared" si="81"/>
        <v>126</v>
      </c>
      <c r="I848" s="350">
        <f t="shared" si="81"/>
        <v>34</v>
      </c>
    </row>
    <row r="849" spans="2:9" hidden="1" x14ac:dyDescent="0.3">
      <c r="B849" s="354">
        <v>838</v>
      </c>
      <c r="C849" s="393">
        <v>54180725</v>
      </c>
      <c r="D849" s="349">
        <v>142567</v>
      </c>
      <c r="E849" s="344">
        <f t="shared" si="79"/>
        <v>5.0632879923287284</v>
      </c>
      <c r="F849" s="345">
        <f>SUM(E$12:E849)</f>
        <v>2455.3253199339288</v>
      </c>
      <c r="G849" s="345">
        <f t="shared" si="80"/>
        <v>81.844177331130965</v>
      </c>
      <c r="H849" s="350">
        <f t="shared" si="81"/>
        <v>126</v>
      </c>
      <c r="I849" s="350">
        <f t="shared" si="81"/>
        <v>34</v>
      </c>
    </row>
    <row r="850" spans="2:9" hidden="1" x14ac:dyDescent="0.3">
      <c r="B850" s="354">
        <v>839</v>
      </c>
      <c r="C850" s="393">
        <v>54323292</v>
      </c>
      <c r="D850" s="349">
        <v>142784</v>
      </c>
      <c r="E850" s="344">
        <f t="shared" si="79"/>
        <v>5.0709947792733603</v>
      </c>
      <c r="F850" s="345">
        <f>SUM(E$12:E850)</f>
        <v>2460.3963147132022</v>
      </c>
      <c r="G850" s="345">
        <f t="shared" si="80"/>
        <v>82.013210490440073</v>
      </c>
      <c r="H850" s="350">
        <f t="shared" si="81"/>
        <v>126</v>
      </c>
      <c r="I850" s="350">
        <f t="shared" si="81"/>
        <v>34</v>
      </c>
    </row>
    <row r="851" spans="2:9" hidden="1" x14ac:dyDescent="0.3">
      <c r="B851" s="354">
        <v>840</v>
      </c>
      <c r="C851" s="393">
        <v>54466076</v>
      </c>
      <c r="D851" s="349">
        <v>143002</v>
      </c>
      <c r="E851" s="344">
        <f t="shared" si="79"/>
        <v>5.078737081365202</v>
      </c>
      <c r="F851" s="345">
        <f>SUM(E$12:E851)</f>
        <v>2465.4750517945672</v>
      </c>
      <c r="G851" s="345">
        <f t="shared" si="80"/>
        <v>82.182501726485569</v>
      </c>
      <c r="H851" s="350">
        <f t="shared" si="81"/>
        <v>126</v>
      </c>
      <c r="I851" s="350">
        <f t="shared" si="81"/>
        <v>34</v>
      </c>
    </row>
    <row r="852" spans="2:9" hidden="1" x14ac:dyDescent="0.3">
      <c r="B852" s="354">
        <v>841</v>
      </c>
      <c r="C852" s="393">
        <v>54609078</v>
      </c>
      <c r="D852" s="349">
        <v>143219</v>
      </c>
      <c r="E852" s="344">
        <f t="shared" si="79"/>
        <v>5.0864438683098339</v>
      </c>
      <c r="F852" s="345">
        <f>SUM(E$12:E852)</f>
        <v>2470.561495662877</v>
      </c>
      <c r="G852" s="345">
        <f t="shared" si="80"/>
        <v>82.352049855429229</v>
      </c>
      <c r="H852" s="350">
        <f t="shared" si="81"/>
        <v>126</v>
      </c>
      <c r="I852" s="350">
        <f t="shared" si="81"/>
        <v>34</v>
      </c>
    </row>
    <row r="853" spans="2:9" hidden="1" x14ac:dyDescent="0.3">
      <c r="B853" s="354">
        <v>842</v>
      </c>
      <c r="C853" s="393">
        <v>54752297</v>
      </c>
      <c r="D853" s="349">
        <v>143436</v>
      </c>
      <c r="E853" s="344">
        <f t="shared" si="79"/>
        <v>5.0941506552544658</v>
      </c>
      <c r="F853" s="345">
        <f>SUM(E$12:E853)</f>
        <v>2475.6556463181314</v>
      </c>
      <c r="G853" s="345">
        <f t="shared" si="80"/>
        <v>82.521854877271053</v>
      </c>
      <c r="H853" s="350">
        <f t="shared" si="81"/>
        <v>126</v>
      </c>
      <c r="I853" s="350">
        <f t="shared" si="81"/>
        <v>34</v>
      </c>
    </row>
    <row r="854" spans="2:9" hidden="1" x14ac:dyDescent="0.3">
      <c r="B854" s="354">
        <v>843</v>
      </c>
      <c r="C854" s="393">
        <v>54895733</v>
      </c>
      <c r="D854" s="349">
        <v>143654</v>
      </c>
      <c r="E854" s="344">
        <f t="shared" si="79"/>
        <v>5.1018929573463083</v>
      </c>
      <c r="F854" s="345">
        <f>SUM(E$12:E854)</f>
        <v>2480.7575392754779</v>
      </c>
      <c r="G854" s="345">
        <f t="shared" si="80"/>
        <v>82.691917975849265</v>
      </c>
      <c r="H854" s="350">
        <f t="shared" si="81"/>
        <v>126</v>
      </c>
      <c r="I854" s="350">
        <f t="shared" si="81"/>
        <v>34</v>
      </c>
    </row>
    <row r="855" spans="2:9" hidden="1" x14ac:dyDescent="0.3">
      <c r="B855" s="354">
        <v>844</v>
      </c>
      <c r="C855" s="393">
        <v>55039387</v>
      </c>
      <c r="D855" s="349">
        <v>143872</v>
      </c>
      <c r="E855" s="344">
        <f t="shared" si="79"/>
        <v>5.10963525943815</v>
      </c>
      <c r="F855" s="345">
        <f>SUM(E$12:E855)</f>
        <v>2485.8671745349161</v>
      </c>
      <c r="G855" s="345">
        <f t="shared" si="80"/>
        <v>82.862239151163877</v>
      </c>
      <c r="H855" s="350">
        <f t="shared" si="81"/>
        <v>126</v>
      </c>
      <c r="I855" s="350">
        <f t="shared" si="81"/>
        <v>34</v>
      </c>
    </row>
    <row r="856" spans="2:9" hidden="1" x14ac:dyDescent="0.3">
      <c r="B856" s="354">
        <v>845</v>
      </c>
      <c r="C856" s="393">
        <v>55183259</v>
      </c>
      <c r="D856" s="349">
        <v>144089</v>
      </c>
      <c r="E856" s="344">
        <f t="shared" si="79"/>
        <v>5.1173420463827819</v>
      </c>
      <c r="F856" s="345">
        <f>SUM(E$12:E856)</f>
        <v>2490.984516581299</v>
      </c>
      <c r="G856" s="345">
        <f t="shared" si="80"/>
        <v>83.032817219376639</v>
      </c>
      <c r="H856" s="350">
        <f t="shared" si="81"/>
        <v>126</v>
      </c>
      <c r="I856" s="350">
        <f t="shared" si="81"/>
        <v>34</v>
      </c>
    </row>
    <row r="857" spans="2:9" hidden="1" x14ac:dyDescent="0.3">
      <c r="B857" s="354">
        <v>846</v>
      </c>
      <c r="C857" s="393">
        <v>55327348</v>
      </c>
      <c r="D857" s="349">
        <v>144307</v>
      </c>
      <c r="E857" s="344">
        <f t="shared" si="79"/>
        <v>5.1134616066050107</v>
      </c>
      <c r="F857" s="345">
        <f>SUM(E$12:E857)</f>
        <v>2496.0979781879041</v>
      </c>
      <c r="G857" s="345">
        <f t="shared" si="80"/>
        <v>83.203265939596804</v>
      </c>
      <c r="H857" s="350">
        <v>131</v>
      </c>
      <c r="I857" s="350">
        <f t="shared" si="81"/>
        <v>34</v>
      </c>
    </row>
    <row r="858" spans="2:9" hidden="1" x14ac:dyDescent="0.3">
      <c r="B858" s="354">
        <v>847</v>
      </c>
      <c r="C858" s="393">
        <v>55471655</v>
      </c>
      <c r="D858" s="349">
        <v>144525</v>
      </c>
      <c r="E858" s="344">
        <f t="shared" si="79"/>
        <v>5.1211863505899862</v>
      </c>
      <c r="F858" s="345">
        <f>SUM(E$12:E858)</f>
        <v>2501.2191645384942</v>
      </c>
      <c r="G858" s="345">
        <f t="shared" si="80"/>
        <v>83.373972151283141</v>
      </c>
      <c r="H858" s="350">
        <f t="shared" si="81"/>
        <v>131</v>
      </c>
      <c r="I858" s="350">
        <f t="shared" si="81"/>
        <v>34</v>
      </c>
    </row>
    <row r="859" spans="2:9" hidden="1" x14ac:dyDescent="0.3">
      <c r="B859" s="354">
        <v>848</v>
      </c>
      <c r="C859" s="393">
        <v>55616180</v>
      </c>
      <c r="D859" s="349">
        <v>144743</v>
      </c>
      <c r="E859" s="344">
        <f t="shared" si="79"/>
        <v>5.1289110945749616</v>
      </c>
      <c r="F859" s="345">
        <f>SUM(E$12:E859)</f>
        <v>2506.3480756330691</v>
      </c>
      <c r="G859" s="345">
        <f t="shared" si="80"/>
        <v>83.544935854435636</v>
      </c>
      <c r="H859" s="350">
        <f t="shared" si="81"/>
        <v>131</v>
      </c>
      <c r="I859" s="350">
        <f t="shared" si="81"/>
        <v>34</v>
      </c>
    </row>
    <row r="860" spans="2:9" hidden="1" x14ac:dyDescent="0.3">
      <c r="B860" s="354">
        <v>849</v>
      </c>
      <c r="C860" s="393">
        <v>55760923</v>
      </c>
      <c r="D860" s="349">
        <v>144962</v>
      </c>
      <c r="E860" s="344">
        <f t="shared" si="79"/>
        <v>5.1366712731653736</v>
      </c>
      <c r="F860" s="345">
        <f>SUM(E$12:E860)</f>
        <v>2511.4847469062347</v>
      </c>
      <c r="G860" s="345">
        <f t="shared" si="80"/>
        <v>83.716158230207824</v>
      </c>
      <c r="H860" s="350">
        <f t="shared" si="81"/>
        <v>131</v>
      </c>
      <c r="I860" s="350">
        <f t="shared" si="81"/>
        <v>34</v>
      </c>
    </row>
    <row r="861" spans="2:9" hidden="1" x14ac:dyDescent="0.3">
      <c r="B861" s="354">
        <v>850</v>
      </c>
      <c r="C861" s="393">
        <v>55905885</v>
      </c>
      <c r="D861" s="349">
        <v>145180</v>
      </c>
      <c r="E861" s="344">
        <f t="shared" si="79"/>
        <v>5.1443960171503491</v>
      </c>
      <c r="F861" s="345">
        <f>SUM(E$12:E861)</f>
        <v>2516.6291429233852</v>
      </c>
      <c r="G861" s="345">
        <f t="shared" si="80"/>
        <v>83.887638097446171</v>
      </c>
      <c r="H861" s="350">
        <f t="shared" si="81"/>
        <v>131</v>
      </c>
      <c r="I861" s="350">
        <f t="shared" si="81"/>
        <v>34</v>
      </c>
    </row>
    <row r="862" spans="2:9" hidden="1" x14ac:dyDescent="0.3">
      <c r="B862" s="354">
        <v>851</v>
      </c>
      <c r="C862" s="393">
        <v>56051065</v>
      </c>
      <c r="D862" s="349">
        <v>145398</v>
      </c>
      <c r="E862" s="344">
        <f t="shared" si="79"/>
        <v>5.1521207611353246</v>
      </c>
      <c r="F862" s="345">
        <f>SUM(E$12:E862)</f>
        <v>2521.7812636845206</v>
      </c>
      <c r="G862" s="345">
        <f t="shared" si="80"/>
        <v>84.05937545615069</v>
      </c>
      <c r="H862" s="350">
        <f t="shared" ref="H862:I877" si="82">H861</f>
        <v>131</v>
      </c>
      <c r="I862" s="350">
        <f t="shared" si="82"/>
        <v>34</v>
      </c>
    </row>
    <row r="863" spans="2:9" hidden="1" x14ac:dyDescent="0.3">
      <c r="B863" s="354">
        <v>852</v>
      </c>
      <c r="C863" s="393">
        <v>56196463</v>
      </c>
      <c r="D863" s="349">
        <v>145617</v>
      </c>
      <c r="E863" s="344">
        <f t="shared" si="79"/>
        <v>5.1598809397257366</v>
      </c>
      <c r="F863" s="345">
        <f>SUM(E$12:E863)</f>
        <v>2526.9411446242461</v>
      </c>
      <c r="G863" s="345">
        <f t="shared" si="80"/>
        <v>84.231371487474874</v>
      </c>
      <c r="H863" s="350">
        <f t="shared" si="82"/>
        <v>131</v>
      </c>
      <c r="I863" s="350">
        <f t="shared" si="82"/>
        <v>34</v>
      </c>
    </row>
    <row r="864" spans="2:9" hidden="1" x14ac:dyDescent="0.3">
      <c r="B864" s="354">
        <v>853</v>
      </c>
      <c r="C864" s="393">
        <v>56342080</v>
      </c>
      <c r="D864" s="349">
        <v>145836</v>
      </c>
      <c r="E864" s="344">
        <f t="shared" si="79"/>
        <v>5.1676411183161477</v>
      </c>
      <c r="F864" s="345">
        <f>SUM(E$12:E864)</f>
        <v>2532.1087857425623</v>
      </c>
      <c r="G864" s="345">
        <f t="shared" si="80"/>
        <v>84.403626191418738</v>
      </c>
      <c r="H864" s="350">
        <f t="shared" si="82"/>
        <v>131</v>
      </c>
      <c r="I864" s="350">
        <f t="shared" si="82"/>
        <v>34</v>
      </c>
    </row>
    <row r="865" spans="2:9" hidden="1" x14ac:dyDescent="0.3">
      <c r="B865" s="354">
        <v>854</v>
      </c>
      <c r="C865" s="393">
        <v>56487916</v>
      </c>
      <c r="D865" s="349">
        <v>146055</v>
      </c>
      <c r="E865" s="344">
        <f t="shared" si="79"/>
        <v>5.1754012969065588</v>
      </c>
      <c r="F865" s="345">
        <f>SUM(E$12:E865)</f>
        <v>2537.2841870394691</v>
      </c>
      <c r="G865" s="345">
        <f t="shared" si="80"/>
        <v>84.57613956798231</v>
      </c>
      <c r="H865" s="350">
        <f t="shared" si="82"/>
        <v>131</v>
      </c>
      <c r="I865" s="350">
        <f t="shared" si="82"/>
        <v>34</v>
      </c>
    </row>
    <row r="866" spans="2:9" hidden="1" x14ac:dyDescent="0.3">
      <c r="B866" s="354">
        <v>855</v>
      </c>
      <c r="C866" s="393">
        <v>56633971</v>
      </c>
      <c r="D866" s="349">
        <v>146273</v>
      </c>
      <c r="E866" s="344">
        <f t="shared" si="79"/>
        <v>5.1831260408915343</v>
      </c>
      <c r="F866" s="345">
        <f>SUM(E$12:E866)</f>
        <v>2542.4673130803608</v>
      </c>
      <c r="G866" s="345">
        <f t="shared" si="80"/>
        <v>84.748910436012025</v>
      </c>
      <c r="H866" s="350">
        <f t="shared" si="82"/>
        <v>131</v>
      </c>
      <c r="I866" s="350">
        <f t="shared" si="82"/>
        <v>34</v>
      </c>
    </row>
    <row r="867" spans="2:9" hidden="1" x14ac:dyDescent="0.3">
      <c r="B867" s="354">
        <v>856</v>
      </c>
      <c r="C867" s="393">
        <v>56780244</v>
      </c>
      <c r="D867" s="349">
        <v>146492</v>
      </c>
      <c r="E867" s="344">
        <f t="shared" si="79"/>
        <v>5.1908862194819463</v>
      </c>
      <c r="F867" s="345">
        <f>SUM(E$12:E867)</f>
        <v>2547.6581992998426</v>
      </c>
      <c r="G867" s="345">
        <f t="shared" si="80"/>
        <v>84.92193997666142</v>
      </c>
      <c r="H867" s="350">
        <f t="shared" si="82"/>
        <v>131</v>
      </c>
      <c r="I867" s="350">
        <f t="shared" si="82"/>
        <v>34</v>
      </c>
    </row>
    <row r="868" spans="2:9" hidden="1" x14ac:dyDescent="0.3">
      <c r="B868" s="354">
        <v>857</v>
      </c>
      <c r="C868" s="393">
        <v>56926736</v>
      </c>
      <c r="D868" s="349">
        <v>146712</v>
      </c>
      <c r="E868" s="344">
        <f t="shared" si="79"/>
        <v>5.198681832677793</v>
      </c>
      <c r="F868" s="345">
        <f>SUM(E$12:E868)</f>
        <v>2552.8568811325204</v>
      </c>
      <c r="G868" s="345">
        <f t="shared" si="80"/>
        <v>85.095229371084017</v>
      </c>
      <c r="H868" s="350">
        <f t="shared" si="82"/>
        <v>131</v>
      </c>
      <c r="I868" s="350">
        <f t="shared" si="82"/>
        <v>34</v>
      </c>
    </row>
    <row r="869" spans="2:9" hidden="1" x14ac:dyDescent="0.3">
      <c r="B869" s="354">
        <v>858</v>
      </c>
      <c r="C869" s="393">
        <v>57073448</v>
      </c>
      <c r="D869" s="349">
        <v>146931</v>
      </c>
      <c r="E869" s="344">
        <f t="shared" si="79"/>
        <v>5.2064420112682042</v>
      </c>
      <c r="F869" s="345">
        <f>SUM(E$12:E869)</f>
        <v>2558.0633231437887</v>
      </c>
      <c r="G869" s="345">
        <f t="shared" si="80"/>
        <v>85.268777438126293</v>
      </c>
      <c r="H869" s="350">
        <f t="shared" si="82"/>
        <v>131</v>
      </c>
      <c r="I869" s="350">
        <f t="shared" si="82"/>
        <v>34</v>
      </c>
    </row>
    <row r="870" spans="2:9" hidden="1" x14ac:dyDescent="0.3">
      <c r="B870" s="354">
        <v>859</v>
      </c>
      <c r="C870" s="393">
        <v>57220379</v>
      </c>
      <c r="D870" s="349">
        <v>147150</v>
      </c>
      <c r="E870" s="344">
        <f t="shared" si="79"/>
        <v>5.2142021898586162</v>
      </c>
      <c r="F870" s="345">
        <f>SUM(E$12:E870)</f>
        <v>2563.2775253336472</v>
      </c>
      <c r="G870" s="345">
        <f t="shared" si="80"/>
        <v>85.442584177788234</v>
      </c>
      <c r="H870" s="350">
        <f t="shared" si="82"/>
        <v>131</v>
      </c>
      <c r="I870" s="350">
        <f t="shared" si="82"/>
        <v>34</v>
      </c>
    </row>
    <row r="871" spans="2:9" hidden="1" x14ac:dyDescent="0.3">
      <c r="B871" s="354">
        <v>860</v>
      </c>
      <c r="C871" s="393">
        <v>57367529</v>
      </c>
      <c r="D871" s="349">
        <v>147370</v>
      </c>
      <c r="E871" s="344">
        <f t="shared" si="79"/>
        <v>5.2219978030544629</v>
      </c>
      <c r="F871" s="345">
        <f>SUM(E$12:E871)</f>
        <v>2568.4995231367016</v>
      </c>
      <c r="G871" s="345">
        <f t="shared" si="80"/>
        <v>85.616650771223391</v>
      </c>
      <c r="H871" s="350">
        <f t="shared" si="82"/>
        <v>131</v>
      </c>
      <c r="I871" s="350">
        <f t="shared" si="82"/>
        <v>34</v>
      </c>
    </row>
    <row r="872" spans="2:9" hidden="1" x14ac:dyDescent="0.3">
      <c r="B872" s="354">
        <v>861</v>
      </c>
      <c r="C872" s="393">
        <v>57514899</v>
      </c>
      <c r="D872" s="349">
        <v>147589</v>
      </c>
      <c r="E872" s="344">
        <f t="shared" si="79"/>
        <v>5.229757981644874</v>
      </c>
      <c r="F872" s="345">
        <f>SUM(E$12:E872)</f>
        <v>2573.7292811183465</v>
      </c>
      <c r="G872" s="345">
        <f t="shared" si="80"/>
        <v>85.790976037278213</v>
      </c>
      <c r="H872" s="350">
        <f t="shared" si="82"/>
        <v>131</v>
      </c>
      <c r="I872" s="350">
        <f t="shared" si="82"/>
        <v>34</v>
      </c>
    </row>
    <row r="873" spans="2:9" hidden="1" x14ac:dyDescent="0.3">
      <c r="B873" s="354">
        <v>862</v>
      </c>
      <c r="C873" s="393">
        <v>57662488</v>
      </c>
      <c r="D873" s="349">
        <v>147809</v>
      </c>
      <c r="E873" s="344">
        <f t="shared" si="79"/>
        <v>5.2375535948407217</v>
      </c>
      <c r="F873" s="345">
        <f>SUM(E$12:E873)</f>
        <v>2578.9668347131874</v>
      </c>
      <c r="G873" s="345">
        <f t="shared" si="80"/>
        <v>85.965561157106251</v>
      </c>
      <c r="H873" s="350">
        <f t="shared" si="82"/>
        <v>131</v>
      </c>
      <c r="I873" s="350">
        <f t="shared" si="82"/>
        <v>34</v>
      </c>
    </row>
    <row r="874" spans="2:9" hidden="1" x14ac:dyDescent="0.3">
      <c r="B874" s="354">
        <v>863</v>
      </c>
      <c r="C874" s="393">
        <v>57810297</v>
      </c>
      <c r="D874" s="349">
        <v>148029</v>
      </c>
      <c r="E874" s="344">
        <f t="shared" si="79"/>
        <v>5.2453492080365685</v>
      </c>
      <c r="F874" s="345">
        <f>SUM(E$12:E874)</f>
        <v>2584.2121839212241</v>
      </c>
      <c r="G874" s="345">
        <f t="shared" si="80"/>
        <v>86.140406130707476</v>
      </c>
      <c r="H874" s="350">
        <f t="shared" si="82"/>
        <v>131</v>
      </c>
      <c r="I874" s="350">
        <f t="shared" si="82"/>
        <v>34</v>
      </c>
    </row>
    <row r="875" spans="2:9" hidden="1" x14ac:dyDescent="0.3">
      <c r="B875" s="354">
        <v>864</v>
      </c>
      <c r="C875" s="393">
        <v>57958326</v>
      </c>
      <c r="D875" s="349">
        <v>148249</v>
      </c>
      <c r="E875" s="344">
        <f t="shared" si="79"/>
        <v>5.2531448212324152</v>
      </c>
      <c r="F875" s="345">
        <f>SUM(E$12:E875)</f>
        <v>2589.4653287424567</v>
      </c>
      <c r="G875" s="345">
        <f t="shared" si="80"/>
        <v>86.315510958081887</v>
      </c>
      <c r="H875" s="350">
        <f t="shared" si="82"/>
        <v>131</v>
      </c>
      <c r="I875" s="350">
        <f t="shared" si="82"/>
        <v>34</v>
      </c>
    </row>
    <row r="876" spans="2:9" hidden="1" x14ac:dyDescent="0.3">
      <c r="B876" s="354">
        <v>865</v>
      </c>
      <c r="C876" s="393">
        <v>58106575</v>
      </c>
      <c r="D876" s="349">
        <v>148469</v>
      </c>
      <c r="E876" s="344">
        <f t="shared" si="79"/>
        <v>5.2609404344282629</v>
      </c>
      <c r="F876" s="345">
        <f>SUM(E$12:E876)</f>
        <v>2594.7262691768851</v>
      </c>
      <c r="G876" s="345">
        <f t="shared" si="80"/>
        <v>86.4908756392295</v>
      </c>
      <c r="H876" s="350">
        <f t="shared" si="82"/>
        <v>131</v>
      </c>
      <c r="I876" s="350">
        <f t="shared" si="82"/>
        <v>34</v>
      </c>
    </row>
    <row r="877" spans="2:9" hidden="1" x14ac:dyDescent="0.3">
      <c r="B877" s="354">
        <v>866</v>
      </c>
      <c r="C877" s="393">
        <v>58255044</v>
      </c>
      <c r="D877" s="349">
        <v>148689</v>
      </c>
      <c r="E877" s="344">
        <f t="shared" si="79"/>
        <v>5.2687360476241096</v>
      </c>
      <c r="F877" s="345">
        <f>SUM(E$12:E877)</f>
        <v>2599.9950052245094</v>
      </c>
      <c r="G877" s="345">
        <f t="shared" si="80"/>
        <v>86.666500174150315</v>
      </c>
      <c r="H877" s="350">
        <f t="shared" si="82"/>
        <v>131</v>
      </c>
      <c r="I877" s="350">
        <f t="shared" si="82"/>
        <v>34</v>
      </c>
    </row>
    <row r="878" spans="2:9" hidden="1" x14ac:dyDescent="0.3">
      <c r="B878" s="354">
        <v>867</v>
      </c>
      <c r="C878" s="393">
        <v>58403733</v>
      </c>
      <c r="D878" s="349">
        <v>148909</v>
      </c>
      <c r="E878" s="344">
        <f t="shared" si="79"/>
        <v>5.2765316608199564</v>
      </c>
      <c r="F878" s="345">
        <f>SUM(E$12:E878)</f>
        <v>2605.2715368853296</v>
      </c>
      <c r="G878" s="345">
        <f t="shared" si="80"/>
        <v>86.842384562844316</v>
      </c>
      <c r="H878" s="350">
        <f t="shared" ref="H878:I893" si="83">H877</f>
        <v>131</v>
      </c>
      <c r="I878" s="350">
        <f t="shared" si="83"/>
        <v>34</v>
      </c>
    </row>
    <row r="879" spans="2:9" hidden="1" x14ac:dyDescent="0.3">
      <c r="B879" s="354">
        <v>868</v>
      </c>
      <c r="C879" s="393">
        <v>58552642</v>
      </c>
      <c r="D879" s="349">
        <v>149129</v>
      </c>
      <c r="E879" s="344">
        <f t="shared" si="79"/>
        <v>5.284327274015804</v>
      </c>
      <c r="F879" s="345">
        <f>SUM(E$12:E879)</f>
        <v>2610.5558641593452</v>
      </c>
      <c r="G879" s="345">
        <f t="shared" si="80"/>
        <v>87.018528805311504</v>
      </c>
      <c r="H879" s="350">
        <f t="shared" si="83"/>
        <v>131</v>
      </c>
      <c r="I879" s="350">
        <f t="shared" si="83"/>
        <v>34</v>
      </c>
    </row>
    <row r="880" spans="2:9" hidden="1" x14ac:dyDescent="0.3">
      <c r="B880" s="354">
        <v>869</v>
      </c>
      <c r="C880" s="393">
        <v>58701771</v>
      </c>
      <c r="D880" s="349">
        <v>149350</v>
      </c>
      <c r="E880" s="344">
        <f t="shared" si="79"/>
        <v>5.2921583218170865</v>
      </c>
      <c r="F880" s="345">
        <f>SUM(E$12:E880)</f>
        <v>2615.8480224811624</v>
      </c>
      <c r="G880" s="345">
        <f t="shared" si="80"/>
        <v>87.194934082705416</v>
      </c>
      <c r="H880" s="350">
        <f t="shared" si="83"/>
        <v>131</v>
      </c>
      <c r="I880" s="350">
        <f t="shared" si="83"/>
        <v>34</v>
      </c>
    </row>
    <row r="881" spans="2:9" hidden="1" x14ac:dyDescent="0.3">
      <c r="B881" s="354">
        <v>870</v>
      </c>
      <c r="C881" s="393">
        <v>58851121</v>
      </c>
      <c r="D881" s="349">
        <v>149570</v>
      </c>
      <c r="E881" s="344">
        <f t="shared" si="79"/>
        <v>5.2999539350129332</v>
      </c>
      <c r="F881" s="345">
        <f>SUM(E$12:E881)</f>
        <v>2621.1479764161754</v>
      </c>
      <c r="G881" s="345">
        <f t="shared" si="80"/>
        <v>87.371599213872514</v>
      </c>
      <c r="H881" s="350">
        <f t="shared" si="83"/>
        <v>131</v>
      </c>
      <c r="I881" s="350">
        <f t="shared" si="83"/>
        <v>34</v>
      </c>
    </row>
    <row r="882" spans="2:9" hidden="1" x14ac:dyDescent="0.3">
      <c r="B882" s="354">
        <v>871</v>
      </c>
      <c r="C882" s="393">
        <v>59000691</v>
      </c>
      <c r="D882" s="349">
        <v>149791</v>
      </c>
      <c r="E882" s="344">
        <f t="shared" si="79"/>
        <v>5.3077849828142165</v>
      </c>
      <c r="F882" s="345">
        <f>SUM(E$12:E882)</f>
        <v>2626.4557613989896</v>
      </c>
      <c r="G882" s="345">
        <f t="shared" si="80"/>
        <v>87.548525379966321</v>
      </c>
      <c r="H882" s="350">
        <f t="shared" si="83"/>
        <v>131</v>
      </c>
      <c r="I882" s="350">
        <f t="shared" si="83"/>
        <v>34</v>
      </c>
    </row>
    <row r="883" spans="2:9" hidden="1" x14ac:dyDescent="0.3">
      <c r="B883" s="354">
        <v>872</v>
      </c>
      <c r="C883" s="393">
        <v>59150482</v>
      </c>
      <c r="D883" s="349">
        <v>150012</v>
      </c>
      <c r="E883" s="344">
        <f t="shared" si="79"/>
        <v>5.3156160306154989</v>
      </c>
      <c r="F883" s="345">
        <f>SUM(E$12:E883)</f>
        <v>2631.7713774296049</v>
      </c>
      <c r="G883" s="345">
        <f t="shared" si="80"/>
        <v>87.725712580986823</v>
      </c>
      <c r="H883" s="350">
        <f t="shared" si="83"/>
        <v>131</v>
      </c>
      <c r="I883" s="350">
        <f t="shared" si="83"/>
        <v>34</v>
      </c>
    </row>
    <row r="884" spans="2:9" hidden="1" x14ac:dyDescent="0.3">
      <c r="B884" s="354">
        <v>873</v>
      </c>
      <c r="C884" s="393">
        <v>59300494</v>
      </c>
      <c r="D884" s="349">
        <v>150233</v>
      </c>
      <c r="E884" s="344">
        <f t="shared" si="79"/>
        <v>5.3234470784167822</v>
      </c>
      <c r="F884" s="345">
        <f>SUM(E$12:E884)</f>
        <v>2637.0948245080217</v>
      </c>
      <c r="G884" s="345">
        <f t="shared" si="80"/>
        <v>87.903160816934061</v>
      </c>
      <c r="H884" s="350">
        <f t="shared" si="83"/>
        <v>131</v>
      </c>
      <c r="I884" s="350">
        <f t="shared" si="83"/>
        <v>34</v>
      </c>
    </row>
    <row r="885" spans="2:9" hidden="1" x14ac:dyDescent="0.3">
      <c r="B885" s="354">
        <v>874</v>
      </c>
      <c r="C885" s="393">
        <v>59450727</v>
      </c>
      <c r="D885" s="349">
        <v>150454</v>
      </c>
      <c r="E885" s="344">
        <f t="shared" si="79"/>
        <v>5.3312781262180646</v>
      </c>
      <c r="F885" s="345">
        <f>SUM(E$12:E885)</f>
        <v>2642.4261026342397</v>
      </c>
      <c r="G885" s="345">
        <f t="shared" si="80"/>
        <v>88.080870087807995</v>
      </c>
      <c r="H885" s="350">
        <f t="shared" si="83"/>
        <v>131</v>
      </c>
      <c r="I885" s="350">
        <f t="shared" si="83"/>
        <v>34</v>
      </c>
    </row>
    <row r="886" spans="2:9" hidden="1" x14ac:dyDescent="0.3">
      <c r="B886" s="354">
        <v>875</v>
      </c>
      <c r="C886" s="393">
        <v>59601181</v>
      </c>
      <c r="D886" s="349">
        <v>150675</v>
      </c>
      <c r="E886" s="344">
        <f t="shared" si="79"/>
        <v>5.339109174019347</v>
      </c>
      <c r="F886" s="345">
        <f>SUM(E$12:E886)</f>
        <v>2647.7652118082592</v>
      </c>
      <c r="G886" s="345">
        <f t="shared" si="80"/>
        <v>88.258840393608637</v>
      </c>
      <c r="H886" s="350">
        <f t="shared" si="83"/>
        <v>131</v>
      </c>
      <c r="I886" s="350">
        <f t="shared" si="83"/>
        <v>34</v>
      </c>
    </row>
    <row r="887" spans="2:9" hidden="1" x14ac:dyDescent="0.3">
      <c r="B887" s="354">
        <v>876</v>
      </c>
      <c r="C887" s="393">
        <v>59751856</v>
      </c>
      <c r="D887" s="349">
        <v>150896</v>
      </c>
      <c r="E887" s="344">
        <f t="shared" si="79"/>
        <v>5.3469402218206303</v>
      </c>
      <c r="F887" s="345">
        <f>SUM(E$12:E887)</f>
        <v>2653.1121520300799</v>
      </c>
      <c r="G887" s="345">
        <f t="shared" si="80"/>
        <v>88.437071734336001</v>
      </c>
      <c r="H887" s="350">
        <f t="shared" si="83"/>
        <v>131</v>
      </c>
      <c r="I887" s="350">
        <f t="shared" si="83"/>
        <v>34</v>
      </c>
    </row>
    <row r="888" spans="2:9" hidden="1" x14ac:dyDescent="0.3">
      <c r="B888" s="354">
        <v>877</v>
      </c>
      <c r="C888" s="393">
        <v>59902752</v>
      </c>
      <c r="D888" s="349">
        <v>151118</v>
      </c>
      <c r="E888" s="344">
        <f t="shared" si="79"/>
        <v>5.3548067042273484</v>
      </c>
      <c r="F888" s="345">
        <f>SUM(E$12:E888)</f>
        <v>2658.4669587343074</v>
      </c>
      <c r="G888" s="345">
        <f t="shared" si="80"/>
        <v>88.615565291143582</v>
      </c>
      <c r="H888" s="350">
        <f t="shared" si="83"/>
        <v>131</v>
      </c>
      <c r="I888" s="350">
        <f t="shared" si="83"/>
        <v>34</v>
      </c>
    </row>
    <row r="889" spans="2:9" hidden="1" x14ac:dyDescent="0.3">
      <c r="B889" s="354">
        <v>878</v>
      </c>
      <c r="C889" s="393">
        <v>60053870</v>
      </c>
      <c r="D889" s="349">
        <v>151339</v>
      </c>
      <c r="E889" s="344">
        <f t="shared" si="79"/>
        <v>5.3626377520286308</v>
      </c>
      <c r="F889" s="345">
        <f>SUM(E$12:E889)</f>
        <v>2663.829596486336</v>
      </c>
      <c r="G889" s="345">
        <f t="shared" si="80"/>
        <v>88.794319882877872</v>
      </c>
      <c r="H889" s="350">
        <f t="shared" si="83"/>
        <v>131</v>
      </c>
      <c r="I889" s="350">
        <f t="shared" si="83"/>
        <v>34</v>
      </c>
    </row>
    <row r="890" spans="2:9" hidden="1" x14ac:dyDescent="0.3">
      <c r="B890" s="354">
        <v>879</v>
      </c>
      <c r="C890" s="393">
        <v>60205209</v>
      </c>
      <c r="D890" s="349">
        <v>151561</v>
      </c>
      <c r="E890" s="344">
        <f t="shared" si="79"/>
        <v>5.3705042344353497</v>
      </c>
      <c r="F890" s="345">
        <f>SUM(E$12:E890)</f>
        <v>2669.2001007207714</v>
      </c>
      <c r="G890" s="345">
        <f t="shared" si="80"/>
        <v>88.973336690692378</v>
      </c>
      <c r="H890" s="350">
        <f t="shared" si="83"/>
        <v>131</v>
      </c>
      <c r="I890" s="350">
        <f t="shared" si="83"/>
        <v>34</v>
      </c>
    </row>
    <row r="891" spans="2:9" hidden="1" x14ac:dyDescent="0.3">
      <c r="B891" s="354">
        <v>880</v>
      </c>
      <c r="C891" s="393">
        <v>60356770</v>
      </c>
      <c r="D891" s="349">
        <v>151782</v>
      </c>
      <c r="E891" s="344">
        <f t="shared" si="79"/>
        <v>5.3783352822366322</v>
      </c>
      <c r="F891" s="345">
        <f>SUM(E$12:E891)</f>
        <v>2674.5784360030079</v>
      </c>
      <c r="G891" s="345">
        <f t="shared" si="80"/>
        <v>89.152614533433592</v>
      </c>
      <c r="H891" s="350">
        <f t="shared" si="83"/>
        <v>131</v>
      </c>
      <c r="I891" s="350">
        <f t="shared" si="83"/>
        <v>34</v>
      </c>
    </row>
    <row r="892" spans="2:9" hidden="1" x14ac:dyDescent="0.3">
      <c r="B892" s="354">
        <v>881</v>
      </c>
      <c r="C892" s="393">
        <v>60508552</v>
      </c>
      <c r="D892" s="349">
        <v>152004</v>
      </c>
      <c r="E892" s="344">
        <f t="shared" si="79"/>
        <v>5.3862017646433511</v>
      </c>
      <c r="F892" s="345">
        <f>SUM(E$12:E892)</f>
        <v>2679.9646377676513</v>
      </c>
      <c r="G892" s="345">
        <f t="shared" si="80"/>
        <v>89.332154592255037</v>
      </c>
      <c r="H892" s="350">
        <f t="shared" si="83"/>
        <v>131</v>
      </c>
      <c r="I892" s="350">
        <f t="shared" si="83"/>
        <v>34</v>
      </c>
    </row>
    <row r="893" spans="2:9" hidden="1" x14ac:dyDescent="0.3">
      <c r="B893" s="354">
        <v>882</v>
      </c>
      <c r="C893" s="393">
        <v>60660556</v>
      </c>
      <c r="D893" s="349">
        <v>152226</v>
      </c>
      <c r="E893" s="344">
        <f t="shared" si="79"/>
        <v>5.3940682470500692</v>
      </c>
      <c r="F893" s="345">
        <f>SUM(E$12:E893)</f>
        <v>2685.3587060147015</v>
      </c>
      <c r="G893" s="345">
        <f t="shared" si="80"/>
        <v>89.511956867156712</v>
      </c>
      <c r="H893" s="350">
        <f t="shared" si="83"/>
        <v>131</v>
      </c>
      <c r="I893" s="350">
        <f t="shared" si="83"/>
        <v>34</v>
      </c>
    </row>
    <row r="894" spans="2:9" hidden="1" x14ac:dyDescent="0.3">
      <c r="B894" s="354">
        <v>883</v>
      </c>
      <c r="C894" s="393">
        <v>60812782</v>
      </c>
      <c r="D894" s="349">
        <v>152448</v>
      </c>
      <c r="E894" s="344">
        <f t="shared" si="79"/>
        <v>5.4019347294567872</v>
      </c>
      <c r="F894" s="345">
        <f>SUM(E$12:E894)</f>
        <v>2690.7606407441581</v>
      </c>
      <c r="G894" s="345">
        <f t="shared" si="80"/>
        <v>89.692021358138604</v>
      </c>
      <c r="H894" s="350">
        <f t="shared" ref="H894:I909" si="84">H893</f>
        <v>131</v>
      </c>
      <c r="I894" s="350">
        <f t="shared" si="84"/>
        <v>34</v>
      </c>
    </row>
    <row r="895" spans="2:9" hidden="1" x14ac:dyDescent="0.3">
      <c r="B895" s="354">
        <v>884</v>
      </c>
      <c r="C895" s="393">
        <v>60965230</v>
      </c>
      <c r="D895" s="349">
        <v>152670</v>
      </c>
      <c r="E895" s="344">
        <f t="shared" si="79"/>
        <v>5.4098012118635062</v>
      </c>
      <c r="F895" s="345">
        <f>SUM(E$12:E895)</f>
        <v>2696.1704419560215</v>
      </c>
      <c r="G895" s="345">
        <f t="shared" si="80"/>
        <v>89.872348065200711</v>
      </c>
      <c r="H895" s="350">
        <f t="shared" si="84"/>
        <v>131</v>
      </c>
      <c r="I895" s="350">
        <f t="shared" si="84"/>
        <v>34</v>
      </c>
    </row>
    <row r="896" spans="2:9" hidden="1" x14ac:dyDescent="0.3">
      <c r="B896" s="354">
        <v>885</v>
      </c>
      <c r="C896" s="393">
        <v>61117900</v>
      </c>
      <c r="D896" s="349">
        <v>152893</v>
      </c>
      <c r="E896" s="344">
        <f t="shared" si="79"/>
        <v>5.4177031288756599</v>
      </c>
      <c r="F896" s="345">
        <f>SUM(E$12:E896)</f>
        <v>2701.588145084897</v>
      </c>
      <c r="G896" s="345">
        <f t="shared" si="80"/>
        <v>90.052938169496571</v>
      </c>
      <c r="H896" s="350">
        <f t="shared" si="84"/>
        <v>131</v>
      </c>
      <c r="I896" s="350">
        <f t="shared" si="84"/>
        <v>34</v>
      </c>
    </row>
    <row r="897" spans="2:9" hidden="1" x14ac:dyDescent="0.3">
      <c r="B897" s="354">
        <v>886</v>
      </c>
      <c r="C897" s="393">
        <v>61270793</v>
      </c>
      <c r="D897" s="349">
        <v>153115</v>
      </c>
      <c r="E897" s="344">
        <f t="shared" si="79"/>
        <v>5.4255696112823788</v>
      </c>
      <c r="F897" s="345">
        <f>SUM(E$12:E897)</f>
        <v>2707.0137146961792</v>
      </c>
      <c r="G897" s="345">
        <f t="shared" si="80"/>
        <v>90.233790489872646</v>
      </c>
      <c r="H897" s="350">
        <f t="shared" si="84"/>
        <v>131</v>
      </c>
      <c r="I897" s="350">
        <f t="shared" si="84"/>
        <v>34</v>
      </c>
    </row>
    <row r="898" spans="2:9" hidden="1" x14ac:dyDescent="0.3">
      <c r="B898" s="354">
        <v>887</v>
      </c>
      <c r="C898" s="393">
        <v>61423908</v>
      </c>
      <c r="D898" s="349">
        <v>153337</v>
      </c>
      <c r="E898" s="344">
        <f t="shared" si="79"/>
        <v>5.4334360936890969</v>
      </c>
      <c r="F898" s="345">
        <f>SUM(E$12:E898)</f>
        <v>2712.4471507898684</v>
      </c>
      <c r="G898" s="345">
        <f t="shared" si="80"/>
        <v>90.414905026328952</v>
      </c>
      <c r="H898" s="350">
        <f t="shared" si="84"/>
        <v>131</v>
      </c>
      <c r="I898" s="350">
        <f t="shared" si="84"/>
        <v>34</v>
      </c>
    </row>
    <row r="899" spans="2:9" hidden="1" x14ac:dyDescent="0.3">
      <c r="B899" s="354">
        <v>888</v>
      </c>
      <c r="C899" s="393">
        <v>61577245</v>
      </c>
      <c r="D899" s="349">
        <v>153560</v>
      </c>
      <c r="E899" s="344">
        <f t="shared" si="79"/>
        <v>5.4413380107012506</v>
      </c>
      <c r="F899" s="345">
        <f>SUM(E$12:E899)</f>
        <v>2717.8884888005696</v>
      </c>
      <c r="G899" s="345">
        <f t="shared" si="80"/>
        <v>90.596282960018982</v>
      </c>
      <c r="H899" s="350">
        <f t="shared" si="84"/>
        <v>131</v>
      </c>
      <c r="I899" s="350">
        <f t="shared" si="84"/>
        <v>34</v>
      </c>
    </row>
    <row r="900" spans="2:9" hidden="1" x14ac:dyDescent="0.3">
      <c r="B900" s="354">
        <v>889</v>
      </c>
      <c r="C900" s="393">
        <v>61730805</v>
      </c>
      <c r="D900" s="349">
        <v>153783</v>
      </c>
      <c r="E900" s="344">
        <f t="shared" si="79"/>
        <v>5.4492399277134052</v>
      </c>
      <c r="F900" s="345">
        <f>SUM(E$12:E900)</f>
        <v>2723.3377287282829</v>
      </c>
      <c r="G900" s="345">
        <f t="shared" si="80"/>
        <v>90.777924290942764</v>
      </c>
      <c r="H900" s="350">
        <f t="shared" si="84"/>
        <v>131</v>
      </c>
      <c r="I900" s="350">
        <f t="shared" si="84"/>
        <v>34</v>
      </c>
    </row>
    <row r="901" spans="2:9" hidden="1" x14ac:dyDescent="0.3">
      <c r="B901" s="354">
        <v>890</v>
      </c>
      <c r="C901" s="393">
        <v>61884588</v>
      </c>
      <c r="D901" s="349">
        <v>154006</v>
      </c>
      <c r="E901" s="344">
        <f t="shared" si="79"/>
        <v>5.4571418447255589</v>
      </c>
      <c r="F901" s="345">
        <f>SUM(E$12:E901)</f>
        <v>2728.7948705730082</v>
      </c>
      <c r="G901" s="345">
        <f t="shared" si="80"/>
        <v>90.959829019100269</v>
      </c>
      <c r="H901" s="350">
        <f t="shared" si="84"/>
        <v>131</v>
      </c>
      <c r="I901" s="350">
        <f t="shared" si="84"/>
        <v>34</v>
      </c>
    </row>
    <row r="902" spans="2:9" hidden="1" x14ac:dyDescent="0.3">
      <c r="B902" s="354">
        <v>891</v>
      </c>
      <c r="C902" s="393">
        <v>62038594</v>
      </c>
      <c r="D902" s="349">
        <v>154229</v>
      </c>
      <c r="E902" s="344">
        <f t="shared" si="79"/>
        <v>5.4650437617377134</v>
      </c>
      <c r="F902" s="345">
        <f>SUM(E$12:E902)</f>
        <v>2734.2599143347461</v>
      </c>
      <c r="G902" s="345">
        <f t="shared" si="80"/>
        <v>91.14199714449154</v>
      </c>
      <c r="H902" s="350">
        <f t="shared" si="84"/>
        <v>131</v>
      </c>
      <c r="I902" s="350">
        <f t="shared" si="84"/>
        <v>34</v>
      </c>
    </row>
    <row r="903" spans="2:9" hidden="1" x14ac:dyDescent="0.3">
      <c r="B903" s="354">
        <v>892</v>
      </c>
      <c r="C903" s="393">
        <v>62192823</v>
      </c>
      <c r="D903" s="349">
        <v>154452</v>
      </c>
      <c r="E903" s="344">
        <f t="shared" si="79"/>
        <v>5.4729456787498671</v>
      </c>
      <c r="F903" s="345">
        <f>SUM(E$12:E903)</f>
        <v>2739.7328600134961</v>
      </c>
      <c r="G903" s="345">
        <f t="shared" si="80"/>
        <v>91.324428667116536</v>
      </c>
      <c r="H903" s="350">
        <f t="shared" si="84"/>
        <v>131</v>
      </c>
      <c r="I903" s="350">
        <f t="shared" si="84"/>
        <v>34</v>
      </c>
    </row>
    <row r="904" spans="2:9" hidden="1" x14ac:dyDescent="0.3">
      <c r="B904" s="354">
        <v>893</v>
      </c>
      <c r="C904" s="393">
        <v>62347275</v>
      </c>
      <c r="D904" s="349">
        <v>154675</v>
      </c>
      <c r="E904" s="344">
        <f t="shared" si="79"/>
        <v>5.4808475957620209</v>
      </c>
      <c r="F904" s="345">
        <f>SUM(E$12:E904)</f>
        <v>2745.2137076092581</v>
      </c>
      <c r="G904" s="345">
        <f t="shared" si="80"/>
        <v>91.507123586975268</v>
      </c>
      <c r="H904" s="350">
        <f t="shared" si="84"/>
        <v>131</v>
      </c>
      <c r="I904" s="350">
        <f t="shared" si="84"/>
        <v>34</v>
      </c>
    </row>
    <row r="905" spans="2:9" hidden="1" x14ac:dyDescent="0.3">
      <c r="B905" s="354">
        <v>894</v>
      </c>
      <c r="C905" s="393">
        <v>62501950</v>
      </c>
      <c r="D905" s="349">
        <v>154898</v>
      </c>
      <c r="E905" s="344">
        <f t="shared" si="79"/>
        <v>5.4887495127741754</v>
      </c>
      <c r="F905" s="345">
        <f>SUM(E$12:E905)</f>
        <v>2750.7024571220322</v>
      </c>
      <c r="G905" s="345">
        <f t="shared" si="80"/>
        <v>91.690081904067739</v>
      </c>
      <c r="H905" s="350">
        <f t="shared" si="84"/>
        <v>131</v>
      </c>
      <c r="I905" s="350">
        <f t="shared" si="84"/>
        <v>34</v>
      </c>
    </row>
    <row r="906" spans="2:9" hidden="1" x14ac:dyDescent="0.3">
      <c r="B906" s="354">
        <v>895</v>
      </c>
      <c r="C906" s="393">
        <v>62656848</v>
      </c>
      <c r="D906" s="349">
        <v>155121</v>
      </c>
      <c r="E906" s="344">
        <f t="shared" si="79"/>
        <v>5.4966514297863291</v>
      </c>
      <c r="F906" s="345">
        <f>SUM(E$12:E906)</f>
        <v>2756.1991085518184</v>
      </c>
      <c r="G906" s="345">
        <f t="shared" si="80"/>
        <v>91.873303618393948</v>
      </c>
      <c r="H906" s="350">
        <f t="shared" si="84"/>
        <v>131</v>
      </c>
      <c r="I906" s="350">
        <f t="shared" si="84"/>
        <v>34</v>
      </c>
    </row>
    <row r="907" spans="2:9" hidden="1" x14ac:dyDescent="0.3">
      <c r="B907" s="354">
        <v>896</v>
      </c>
      <c r="C907" s="393">
        <v>62811969</v>
      </c>
      <c r="D907" s="349">
        <v>155345</v>
      </c>
      <c r="E907" s="344">
        <f t="shared" si="79"/>
        <v>5.5045887814039194</v>
      </c>
      <c r="F907" s="345">
        <f>SUM(E$12:E907)</f>
        <v>2761.7036973332224</v>
      </c>
      <c r="G907" s="345">
        <f t="shared" si="80"/>
        <v>92.056789911107415</v>
      </c>
      <c r="H907" s="350">
        <f t="shared" si="84"/>
        <v>131</v>
      </c>
      <c r="I907" s="350">
        <f t="shared" si="84"/>
        <v>34</v>
      </c>
    </row>
    <row r="908" spans="2:9" hidden="1" x14ac:dyDescent="0.3">
      <c r="B908" s="354">
        <v>897</v>
      </c>
      <c r="C908" s="393">
        <v>62967314</v>
      </c>
      <c r="D908" s="349">
        <v>155569</v>
      </c>
      <c r="E908" s="344">
        <f t="shared" ref="E908:E971" si="85">D908/(VLOOKUP(H908,$L$12:$N$51,3,0)+VLOOKUP(I908,$P$12:$R$131,3,0)*$F$8/$E$8)</f>
        <v>5.5125261330215087</v>
      </c>
      <c r="F908" s="345">
        <f>SUM(E$12:E908)</f>
        <v>2767.2162234662437</v>
      </c>
      <c r="G908" s="345">
        <f t="shared" si="80"/>
        <v>92.240540782208129</v>
      </c>
      <c r="H908" s="350">
        <f t="shared" si="84"/>
        <v>131</v>
      </c>
      <c r="I908" s="350">
        <f t="shared" si="84"/>
        <v>34</v>
      </c>
    </row>
    <row r="909" spans="2:9" hidden="1" x14ac:dyDescent="0.3">
      <c r="B909" s="354">
        <v>898</v>
      </c>
      <c r="C909" s="393">
        <v>63122883</v>
      </c>
      <c r="D909" s="349">
        <v>155792</v>
      </c>
      <c r="E909" s="344">
        <f t="shared" si="85"/>
        <v>5.5204280500336624</v>
      </c>
      <c r="F909" s="345">
        <f>SUM(E$12:E909)</f>
        <v>2772.7366515162776</v>
      </c>
      <c r="G909" s="345">
        <f t="shared" ref="G909:G972" si="86">F909/$B$8</f>
        <v>92.42455505054258</v>
      </c>
      <c r="H909" s="350">
        <f t="shared" si="84"/>
        <v>131</v>
      </c>
      <c r="I909" s="350">
        <f t="shared" si="84"/>
        <v>34</v>
      </c>
    </row>
    <row r="910" spans="2:9" x14ac:dyDescent="0.3">
      <c r="B910" s="354">
        <v>899</v>
      </c>
      <c r="C910" s="393">
        <v>63278675</v>
      </c>
      <c r="D910" s="349">
        <v>156016</v>
      </c>
      <c r="E910" s="344">
        <f t="shared" si="85"/>
        <v>5.5283654016512527</v>
      </c>
      <c r="F910" s="345">
        <f>SUM(E$12:E910)</f>
        <v>2778.2650169179287</v>
      </c>
      <c r="G910" s="345">
        <f t="shared" si="86"/>
        <v>92.60883389726429</v>
      </c>
      <c r="H910" s="350">
        <f t="shared" ref="H910:I925" si="87">H909</f>
        <v>131</v>
      </c>
      <c r="I910" s="350">
        <f t="shared" si="87"/>
        <v>34</v>
      </c>
    </row>
    <row r="911" spans="2:9" hidden="1" x14ac:dyDescent="0.3">
      <c r="B911" s="354">
        <v>900</v>
      </c>
      <c r="C911" s="393">
        <v>63434691</v>
      </c>
      <c r="D911" s="349">
        <v>156240</v>
      </c>
      <c r="E911" s="344">
        <f t="shared" si="85"/>
        <v>4.8316170331199553</v>
      </c>
      <c r="F911" s="345">
        <f>SUM(E$12:E911)</f>
        <v>2783.0966339510487</v>
      </c>
      <c r="G911" s="345">
        <f t="shared" si="86"/>
        <v>92.769887798368288</v>
      </c>
      <c r="H911" s="350">
        <f t="shared" si="87"/>
        <v>131</v>
      </c>
      <c r="I911" s="346">
        <v>37</v>
      </c>
    </row>
    <row r="912" spans="2:9" hidden="1" x14ac:dyDescent="0.3">
      <c r="B912" s="354">
        <v>901</v>
      </c>
      <c r="C912" s="393">
        <v>63590931</v>
      </c>
      <c r="D912" s="349">
        <v>156464</v>
      </c>
      <c r="E912" s="344">
        <f t="shared" si="85"/>
        <v>4.838544082629805</v>
      </c>
      <c r="F912" s="345">
        <f>SUM(E$12:E912)</f>
        <v>2787.9351780336783</v>
      </c>
      <c r="G912" s="345">
        <f t="shared" si="86"/>
        <v>92.931172601122611</v>
      </c>
      <c r="H912" s="350">
        <f t="shared" si="87"/>
        <v>131</v>
      </c>
      <c r="I912" s="350">
        <f t="shared" si="87"/>
        <v>37</v>
      </c>
    </row>
    <row r="913" spans="2:9" hidden="1" x14ac:dyDescent="0.3">
      <c r="B913" s="354">
        <v>902</v>
      </c>
      <c r="C913" s="393">
        <v>63747395</v>
      </c>
      <c r="D913" s="349">
        <v>156688</v>
      </c>
      <c r="E913" s="344">
        <f t="shared" si="85"/>
        <v>4.8454711321396546</v>
      </c>
      <c r="F913" s="345">
        <f>SUM(E$12:E913)</f>
        <v>2792.780649165818</v>
      </c>
      <c r="G913" s="345">
        <f t="shared" si="86"/>
        <v>93.092688305527261</v>
      </c>
      <c r="H913" s="350">
        <f t="shared" si="87"/>
        <v>131</v>
      </c>
      <c r="I913" s="350">
        <f t="shared" si="87"/>
        <v>37</v>
      </c>
    </row>
    <row r="914" spans="2:9" hidden="1" x14ac:dyDescent="0.3">
      <c r="B914" s="354">
        <v>903</v>
      </c>
      <c r="C914" s="393">
        <v>63904083</v>
      </c>
      <c r="D914" s="349">
        <v>156913</v>
      </c>
      <c r="E914" s="344">
        <f t="shared" si="85"/>
        <v>4.8524291059776727</v>
      </c>
      <c r="F914" s="345">
        <f>SUM(E$12:E914)</f>
        <v>2797.6330782717955</v>
      </c>
      <c r="G914" s="345">
        <f t="shared" si="86"/>
        <v>93.254435942393187</v>
      </c>
      <c r="H914" s="350">
        <f t="shared" si="87"/>
        <v>131</v>
      </c>
      <c r="I914" s="350">
        <f t="shared" si="87"/>
        <v>37</v>
      </c>
    </row>
    <row r="915" spans="2:9" hidden="1" x14ac:dyDescent="0.3">
      <c r="B915" s="354">
        <v>904</v>
      </c>
      <c r="C915" s="393">
        <v>64060996</v>
      </c>
      <c r="D915" s="349">
        <v>157137</v>
      </c>
      <c r="E915" s="344">
        <f t="shared" si="85"/>
        <v>4.8593561554875224</v>
      </c>
      <c r="F915" s="345">
        <f>SUM(E$12:E915)</f>
        <v>2802.4924344272831</v>
      </c>
      <c r="G915" s="345">
        <f t="shared" si="86"/>
        <v>93.416414480909438</v>
      </c>
      <c r="H915" s="350">
        <f t="shared" si="87"/>
        <v>131</v>
      </c>
      <c r="I915" s="350">
        <f t="shared" si="87"/>
        <v>37</v>
      </c>
    </row>
    <row r="916" spans="2:9" hidden="1" x14ac:dyDescent="0.3">
      <c r="B916" s="354">
        <v>905</v>
      </c>
      <c r="C916" s="393">
        <v>64218133</v>
      </c>
      <c r="D916" s="349">
        <v>157361</v>
      </c>
      <c r="E916" s="344">
        <f t="shared" si="85"/>
        <v>4.8662832049973712</v>
      </c>
      <c r="F916" s="345">
        <f>SUM(E$12:E916)</f>
        <v>2807.3587176322803</v>
      </c>
      <c r="G916" s="345">
        <f t="shared" si="86"/>
        <v>93.578623921076016</v>
      </c>
      <c r="H916" s="350">
        <f t="shared" si="87"/>
        <v>131</v>
      </c>
      <c r="I916" s="350">
        <f t="shared" si="87"/>
        <v>37</v>
      </c>
    </row>
    <row r="917" spans="2:9" hidden="1" x14ac:dyDescent="0.3">
      <c r="B917" s="354">
        <v>906</v>
      </c>
      <c r="C917" s="393">
        <v>64375494</v>
      </c>
      <c r="D917" s="349">
        <v>157586</v>
      </c>
      <c r="E917" s="344">
        <f t="shared" si="85"/>
        <v>4.8732411788353902</v>
      </c>
      <c r="F917" s="345">
        <f>SUM(E$12:E917)</f>
        <v>2812.2319588111159</v>
      </c>
      <c r="G917" s="345">
        <f t="shared" si="86"/>
        <v>93.741065293703869</v>
      </c>
      <c r="H917" s="350">
        <f t="shared" si="87"/>
        <v>131</v>
      </c>
      <c r="I917" s="350">
        <f t="shared" si="87"/>
        <v>37</v>
      </c>
    </row>
    <row r="918" spans="2:9" hidden="1" x14ac:dyDescent="0.3">
      <c r="B918" s="354">
        <v>907</v>
      </c>
      <c r="C918" s="393">
        <v>64533080</v>
      </c>
      <c r="D918" s="349">
        <v>157811</v>
      </c>
      <c r="E918" s="344">
        <f t="shared" si="85"/>
        <v>4.8801991526734083</v>
      </c>
      <c r="F918" s="345">
        <f>SUM(E$12:E918)</f>
        <v>2817.1121579637893</v>
      </c>
      <c r="G918" s="345">
        <f t="shared" si="86"/>
        <v>93.90373859879297</v>
      </c>
      <c r="H918" s="350">
        <f t="shared" si="87"/>
        <v>131</v>
      </c>
      <c r="I918" s="350">
        <f t="shared" si="87"/>
        <v>37</v>
      </c>
    </row>
    <row r="919" spans="2:9" hidden="1" x14ac:dyDescent="0.3">
      <c r="B919" s="354">
        <v>908</v>
      </c>
      <c r="C919" s="393">
        <v>64690891</v>
      </c>
      <c r="D919" s="349">
        <v>158036</v>
      </c>
      <c r="E919" s="344">
        <f t="shared" si="85"/>
        <v>4.8871571265114264</v>
      </c>
      <c r="F919" s="345">
        <f>SUM(E$12:E919)</f>
        <v>2821.9993150903006</v>
      </c>
      <c r="G919" s="345">
        <f t="shared" si="86"/>
        <v>94.066643836343346</v>
      </c>
      <c r="H919" s="350">
        <f t="shared" si="87"/>
        <v>131</v>
      </c>
      <c r="I919" s="350">
        <f t="shared" si="87"/>
        <v>37</v>
      </c>
    </row>
    <row r="920" spans="2:9" hidden="1" x14ac:dyDescent="0.3">
      <c r="B920" s="354">
        <v>909</v>
      </c>
      <c r="C920" s="393">
        <v>64848927</v>
      </c>
      <c r="D920" s="349">
        <v>158261</v>
      </c>
      <c r="E920" s="344">
        <f t="shared" si="85"/>
        <v>4.8941151003494445</v>
      </c>
      <c r="F920" s="345">
        <f>SUM(E$12:E920)</f>
        <v>2826.8934301906502</v>
      </c>
      <c r="G920" s="345">
        <f t="shared" si="86"/>
        <v>94.229781006355012</v>
      </c>
      <c r="H920" s="350">
        <f t="shared" si="87"/>
        <v>131</v>
      </c>
      <c r="I920" s="350">
        <f t="shared" si="87"/>
        <v>37</v>
      </c>
    </row>
    <row r="921" spans="2:9" hidden="1" x14ac:dyDescent="0.3">
      <c r="B921" s="354">
        <v>910</v>
      </c>
      <c r="C921" s="393">
        <v>65007188</v>
      </c>
      <c r="D921" s="349">
        <v>158486</v>
      </c>
      <c r="E921" s="344">
        <f t="shared" si="85"/>
        <v>4.9010730741874635</v>
      </c>
      <c r="F921" s="345">
        <f>SUM(E$12:E921)</f>
        <v>2831.7945032648377</v>
      </c>
      <c r="G921" s="345">
        <f t="shared" si="86"/>
        <v>94.393150108827925</v>
      </c>
      <c r="H921" s="350">
        <f t="shared" si="87"/>
        <v>131</v>
      </c>
      <c r="I921" s="350">
        <f t="shared" si="87"/>
        <v>37</v>
      </c>
    </row>
    <row r="922" spans="2:9" hidden="1" x14ac:dyDescent="0.3">
      <c r="B922" s="354">
        <v>911</v>
      </c>
      <c r="C922" s="393">
        <v>65165674</v>
      </c>
      <c r="D922" s="349">
        <v>158711</v>
      </c>
      <c r="E922" s="344">
        <f t="shared" si="85"/>
        <v>4.9080310480254816</v>
      </c>
      <c r="F922" s="345">
        <f>SUM(E$12:E922)</f>
        <v>2836.702534312863</v>
      </c>
      <c r="G922" s="345">
        <f t="shared" si="86"/>
        <v>94.556751143762099</v>
      </c>
      <c r="H922" s="350">
        <f t="shared" si="87"/>
        <v>131</v>
      </c>
      <c r="I922" s="350">
        <f t="shared" si="87"/>
        <v>37</v>
      </c>
    </row>
    <row r="923" spans="2:9" hidden="1" x14ac:dyDescent="0.3">
      <c r="B923" s="354">
        <v>912</v>
      </c>
      <c r="C923" s="393">
        <v>65324385</v>
      </c>
      <c r="D923" s="349">
        <v>158936</v>
      </c>
      <c r="E923" s="344">
        <f t="shared" si="85"/>
        <v>4.9149890218634997</v>
      </c>
      <c r="F923" s="345">
        <f>SUM(E$12:E923)</f>
        <v>2841.6175233347267</v>
      </c>
      <c r="G923" s="345">
        <f t="shared" si="86"/>
        <v>94.72058411115755</v>
      </c>
      <c r="H923" s="350">
        <f t="shared" si="87"/>
        <v>131</v>
      </c>
      <c r="I923" s="350">
        <f t="shared" si="87"/>
        <v>37</v>
      </c>
    </row>
    <row r="924" spans="2:9" hidden="1" x14ac:dyDescent="0.3">
      <c r="B924" s="354">
        <v>913</v>
      </c>
      <c r="C924" s="393">
        <v>65483321</v>
      </c>
      <c r="D924" s="349">
        <v>159161</v>
      </c>
      <c r="E924" s="344">
        <f t="shared" si="85"/>
        <v>4.9219469957015187</v>
      </c>
      <c r="F924" s="345">
        <f>SUM(E$12:E924)</f>
        <v>2846.5394703304282</v>
      </c>
      <c r="G924" s="345">
        <f t="shared" si="86"/>
        <v>94.884649011014275</v>
      </c>
      <c r="H924" s="350">
        <f t="shared" si="87"/>
        <v>131</v>
      </c>
      <c r="I924" s="350">
        <f t="shared" si="87"/>
        <v>37</v>
      </c>
    </row>
    <row r="925" spans="2:9" hidden="1" x14ac:dyDescent="0.3">
      <c r="B925" s="354">
        <v>914</v>
      </c>
      <c r="C925" s="393">
        <v>65642482</v>
      </c>
      <c r="D925" s="349">
        <v>159387</v>
      </c>
      <c r="E925" s="344">
        <f t="shared" si="85"/>
        <v>4.9289358938677061</v>
      </c>
      <c r="F925" s="345">
        <f>SUM(E$12:E925)</f>
        <v>2851.4684062242959</v>
      </c>
      <c r="G925" s="345">
        <f t="shared" si="86"/>
        <v>95.048946874143198</v>
      </c>
      <c r="H925" s="350">
        <f t="shared" si="87"/>
        <v>131</v>
      </c>
      <c r="I925" s="350">
        <f t="shared" si="87"/>
        <v>37</v>
      </c>
    </row>
    <row r="926" spans="2:9" hidden="1" x14ac:dyDescent="0.3">
      <c r="B926" s="354">
        <v>915</v>
      </c>
      <c r="C926" s="393">
        <v>65801869</v>
      </c>
      <c r="D926" s="349">
        <v>159613</v>
      </c>
      <c r="E926" s="344">
        <f t="shared" si="85"/>
        <v>4.9359247920338927</v>
      </c>
      <c r="F926" s="345">
        <f>SUM(E$12:E926)</f>
        <v>2856.4043310163297</v>
      </c>
      <c r="G926" s="345">
        <f t="shared" si="86"/>
        <v>95.213477700544317</v>
      </c>
      <c r="H926" s="350">
        <f t="shared" ref="H926:I941" si="88">H925</f>
        <v>131</v>
      </c>
      <c r="I926" s="350">
        <f t="shared" si="88"/>
        <v>37</v>
      </c>
    </row>
    <row r="927" spans="2:9" hidden="1" x14ac:dyDescent="0.3">
      <c r="B927" s="354">
        <v>916</v>
      </c>
      <c r="C927" s="393">
        <v>65961482</v>
      </c>
      <c r="D927" s="349">
        <v>159838</v>
      </c>
      <c r="E927" s="344">
        <f t="shared" si="85"/>
        <v>4.9428827658719117</v>
      </c>
      <c r="F927" s="345">
        <f>SUM(E$12:E927)</f>
        <v>2861.3472137822018</v>
      </c>
      <c r="G927" s="345">
        <f t="shared" si="86"/>
        <v>95.378240459406726</v>
      </c>
      <c r="H927" s="350">
        <f t="shared" si="88"/>
        <v>131</v>
      </c>
      <c r="I927" s="350">
        <f t="shared" si="88"/>
        <v>37</v>
      </c>
    </row>
    <row r="928" spans="2:9" hidden="1" x14ac:dyDescent="0.3">
      <c r="B928" s="354">
        <v>917</v>
      </c>
      <c r="C928" s="393">
        <v>66121320</v>
      </c>
      <c r="D928" s="349">
        <v>160064</v>
      </c>
      <c r="E928" s="344">
        <f t="shared" si="85"/>
        <v>4.9498716640380991</v>
      </c>
      <c r="F928" s="345">
        <f>SUM(E$12:E928)</f>
        <v>2866.2970854462401</v>
      </c>
      <c r="G928" s="345">
        <f t="shared" si="86"/>
        <v>95.543236181541332</v>
      </c>
      <c r="H928" s="350">
        <f t="shared" si="88"/>
        <v>131</v>
      </c>
      <c r="I928" s="350">
        <f t="shared" si="88"/>
        <v>37</v>
      </c>
    </row>
    <row r="929" spans="2:9" hidden="1" x14ac:dyDescent="0.3">
      <c r="B929" s="354">
        <v>918</v>
      </c>
      <c r="C929" s="393">
        <v>66281384</v>
      </c>
      <c r="D929" s="349">
        <v>160290</v>
      </c>
      <c r="E929" s="344">
        <f t="shared" si="85"/>
        <v>4.9568605622042865</v>
      </c>
      <c r="F929" s="345">
        <f>SUM(E$12:E929)</f>
        <v>2871.2539460084445</v>
      </c>
      <c r="G929" s="345">
        <f t="shared" si="86"/>
        <v>95.708464866948148</v>
      </c>
      <c r="H929" s="350">
        <f t="shared" si="88"/>
        <v>131</v>
      </c>
      <c r="I929" s="350">
        <f t="shared" si="88"/>
        <v>37</v>
      </c>
    </row>
    <row r="930" spans="2:9" hidden="1" x14ac:dyDescent="0.3">
      <c r="B930" s="354">
        <v>919</v>
      </c>
      <c r="C930" s="393">
        <v>66441674</v>
      </c>
      <c r="D930" s="349">
        <v>160516</v>
      </c>
      <c r="E930" s="344">
        <f t="shared" si="85"/>
        <v>4.963849460370473</v>
      </c>
      <c r="F930" s="345">
        <f>SUM(E$12:E930)</f>
        <v>2876.217795468815</v>
      </c>
      <c r="G930" s="345">
        <f t="shared" si="86"/>
        <v>95.873926515627161</v>
      </c>
      <c r="H930" s="350">
        <f t="shared" si="88"/>
        <v>131</v>
      </c>
      <c r="I930" s="350">
        <f t="shared" si="88"/>
        <v>37</v>
      </c>
    </row>
    <row r="931" spans="2:9" hidden="1" x14ac:dyDescent="0.3">
      <c r="B931" s="354">
        <v>920</v>
      </c>
      <c r="C931" s="393">
        <v>66602190</v>
      </c>
      <c r="D931" s="349">
        <v>160742</v>
      </c>
      <c r="E931" s="344">
        <f t="shared" si="85"/>
        <v>4.9708383585366605</v>
      </c>
      <c r="F931" s="345">
        <f>SUM(E$12:E931)</f>
        <v>2881.1886338273516</v>
      </c>
      <c r="G931" s="345">
        <f t="shared" si="86"/>
        <v>96.039621127578386</v>
      </c>
      <c r="H931" s="350">
        <f t="shared" si="88"/>
        <v>131</v>
      </c>
      <c r="I931" s="350">
        <f t="shared" si="88"/>
        <v>37</v>
      </c>
    </row>
    <row r="932" spans="2:9" hidden="1" x14ac:dyDescent="0.3">
      <c r="B932" s="354">
        <v>921</v>
      </c>
      <c r="C932" s="393">
        <v>66762932</v>
      </c>
      <c r="D932" s="349">
        <v>160969</v>
      </c>
      <c r="E932" s="344">
        <f t="shared" si="85"/>
        <v>4.9778581810310172</v>
      </c>
      <c r="F932" s="345">
        <f>SUM(E$12:E932)</f>
        <v>2886.1664920083826</v>
      </c>
      <c r="G932" s="345">
        <f t="shared" si="86"/>
        <v>96.205549733612756</v>
      </c>
      <c r="H932" s="350">
        <f t="shared" si="88"/>
        <v>131</v>
      </c>
      <c r="I932" s="350">
        <f t="shared" si="88"/>
        <v>37</v>
      </c>
    </row>
    <row r="933" spans="2:9" hidden="1" x14ac:dyDescent="0.3">
      <c r="B933" s="354">
        <v>922</v>
      </c>
      <c r="C933" s="393">
        <v>66923901</v>
      </c>
      <c r="D933" s="349">
        <v>161195</v>
      </c>
      <c r="E933" s="344">
        <f t="shared" si="85"/>
        <v>4.9848470791972046</v>
      </c>
      <c r="F933" s="345">
        <f>SUM(E$12:E933)</f>
        <v>2891.1513390875798</v>
      </c>
      <c r="G933" s="345">
        <f t="shared" si="86"/>
        <v>96.371711302919323</v>
      </c>
      <c r="H933" s="350">
        <f t="shared" si="88"/>
        <v>131</v>
      </c>
      <c r="I933" s="350">
        <f t="shared" si="88"/>
        <v>37</v>
      </c>
    </row>
    <row r="934" spans="2:9" hidden="1" x14ac:dyDescent="0.3">
      <c r="B934" s="354">
        <v>923</v>
      </c>
      <c r="C934" s="393">
        <v>67085096</v>
      </c>
      <c r="D934" s="349">
        <v>161422</v>
      </c>
      <c r="E934" s="344">
        <f t="shared" si="85"/>
        <v>4.9918669016915604</v>
      </c>
      <c r="F934" s="345">
        <f>SUM(E$12:E934)</f>
        <v>2896.1432059892713</v>
      </c>
      <c r="G934" s="345">
        <f t="shared" si="86"/>
        <v>96.53810686630905</v>
      </c>
      <c r="H934" s="350">
        <f t="shared" si="88"/>
        <v>131</v>
      </c>
      <c r="I934" s="350">
        <f t="shared" si="88"/>
        <v>37</v>
      </c>
    </row>
    <row r="935" spans="2:9" hidden="1" x14ac:dyDescent="0.3">
      <c r="B935" s="354">
        <v>924</v>
      </c>
      <c r="C935" s="393">
        <v>67246518</v>
      </c>
      <c r="D935" s="349">
        <v>161648</v>
      </c>
      <c r="E935" s="344">
        <f t="shared" si="85"/>
        <v>4.9988557998577479</v>
      </c>
      <c r="F935" s="345">
        <f>SUM(E$12:E935)</f>
        <v>2901.142061789129</v>
      </c>
      <c r="G935" s="345">
        <f t="shared" si="86"/>
        <v>96.70473539297096</v>
      </c>
      <c r="H935" s="350">
        <f t="shared" si="88"/>
        <v>131</v>
      </c>
      <c r="I935" s="350">
        <f t="shared" si="88"/>
        <v>37</v>
      </c>
    </row>
    <row r="936" spans="2:9" hidden="1" x14ac:dyDescent="0.3">
      <c r="B936" s="354">
        <v>925</v>
      </c>
      <c r="C936" s="393">
        <v>67408166</v>
      </c>
      <c r="D936" s="349">
        <v>161875</v>
      </c>
      <c r="E936" s="344">
        <f t="shared" si="85"/>
        <v>5.0058756223521046</v>
      </c>
      <c r="F936" s="345">
        <f>SUM(E$12:E936)</f>
        <v>2906.1479374114811</v>
      </c>
      <c r="G936" s="345">
        <f t="shared" si="86"/>
        <v>96.87159791371603</v>
      </c>
      <c r="H936" s="350">
        <f t="shared" si="88"/>
        <v>131</v>
      </c>
      <c r="I936" s="350">
        <f t="shared" si="88"/>
        <v>37</v>
      </c>
    </row>
    <row r="937" spans="2:9" hidden="1" x14ac:dyDescent="0.3">
      <c r="B937" s="354">
        <v>926</v>
      </c>
      <c r="C937" s="393">
        <v>67570041</v>
      </c>
      <c r="D937" s="349">
        <v>162102</v>
      </c>
      <c r="E937" s="344">
        <f t="shared" si="85"/>
        <v>5.0128954448464604</v>
      </c>
      <c r="F937" s="345">
        <f>SUM(E$12:E937)</f>
        <v>2911.1608328563275</v>
      </c>
      <c r="G937" s="345">
        <f t="shared" si="86"/>
        <v>97.038694428544247</v>
      </c>
      <c r="H937" s="350">
        <f t="shared" si="88"/>
        <v>131</v>
      </c>
      <c r="I937" s="350">
        <f t="shared" si="88"/>
        <v>37</v>
      </c>
    </row>
    <row r="938" spans="2:9" hidden="1" x14ac:dyDescent="0.3">
      <c r="B938" s="354">
        <v>927</v>
      </c>
      <c r="C938" s="393">
        <v>67732143</v>
      </c>
      <c r="D938" s="349">
        <v>162329</v>
      </c>
      <c r="E938" s="344">
        <f t="shared" si="85"/>
        <v>5.0199152673408172</v>
      </c>
      <c r="F938" s="345">
        <f>SUM(E$12:E938)</f>
        <v>2916.1807481236683</v>
      </c>
      <c r="G938" s="345">
        <f t="shared" si="86"/>
        <v>97.206024937455609</v>
      </c>
      <c r="H938" s="350">
        <f t="shared" si="88"/>
        <v>131</v>
      </c>
      <c r="I938" s="350">
        <f t="shared" si="88"/>
        <v>37</v>
      </c>
    </row>
    <row r="939" spans="2:9" hidden="1" x14ac:dyDescent="0.3">
      <c r="B939" s="354">
        <v>928</v>
      </c>
      <c r="C939" s="393">
        <v>67894472</v>
      </c>
      <c r="D939" s="349">
        <v>162556</v>
      </c>
      <c r="E939" s="344">
        <f t="shared" si="85"/>
        <v>5.0168508116782915</v>
      </c>
      <c r="F939" s="345">
        <f>SUM(E$12:E939)</f>
        <v>2921.1975989353464</v>
      </c>
      <c r="G939" s="345">
        <f t="shared" si="86"/>
        <v>97.373253297844883</v>
      </c>
      <c r="H939" s="350">
        <v>136</v>
      </c>
      <c r="I939" s="350">
        <f t="shared" si="88"/>
        <v>37</v>
      </c>
    </row>
    <row r="940" spans="2:9" hidden="1" x14ac:dyDescent="0.3">
      <c r="B940" s="354">
        <v>929</v>
      </c>
      <c r="C940" s="393">
        <v>68057028</v>
      </c>
      <c r="D940" s="349">
        <v>162783</v>
      </c>
      <c r="E940" s="344">
        <f t="shared" si="85"/>
        <v>5.0238565520646876</v>
      </c>
      <c r="F940" s="345">
        <f>SUM(E$12:E940)</f>
        <v>2926.2214554874113</v>
      </c>
      <c r="G940" s="345">
        <f t="shared" si="86"/>
        <v>97.540715182913715</v>
      </c>
      <c r="H940" s="350">
        <f t="shared" si="88"/>
        <v>136</v>
      </c>
      <c r="I940" s="350">
        <f t="shared" si="88"/>
        <v>37</v>
      </c>
    </row>
    <row r="941" spans="2:9" hidden="1" x14ac:dyDescent="0.3">
      <c r="B941" s="354">
        <v>930</v>
      </c>
      <c r="C941" s="393">
        <v>68219811</v>
      </c>
      <c r="D941" s="349">
        <v>163010</v>
      </c>
      <c r="E941" s="344">
        <f t="shared" si="85"/>
        <v>5.0308622924510829</v>
      </c>
      <c r="F941" s="345">
        <f>SUM(E$12:E941)</f>
        <v>2931.2523177798626</v>
      </c>
      <c r="G941" s="345">
        <f t="shared" si="86"/>
        <v>97.708410592662091</v>
      </c>
      <c r="H941" s="350">
        <f t="shared" si="88"/>
        <v>136</v>
      </c>
      <c r="I941" s="350">
        <f t="shared" si="88"/>
        <v>37</v>
      </c>
    </row>
    <row r="942" spans="2:9" hidden="1" x14ac:dyDescent="0.3">
      <c r="B942" s="354">
        <v>931</v>
      </c>
      <c r="C942" s="393">
        <v>68382821</v>
      </c>
      <c r="D942" s="349">
        <v>163238</v>
      </c>
      <c r="E942" s="344">
        <f t="shared" si="85"/>
        <v>5.0378988951299304</v>
      </c>
      <c r="F942" s="345">
        <f>SUM(E$12:E942)</f>
        <v>2936.2902166749923</v>
      </c>
      <c r="G942" s="345">
        <f t="shared" si="86"/>
        <v>97.876340555833082</v>
      </c>
      <c r="H942" s="350">
        <f t="shared" ref="H942:I957" si="89">H941</f>
        <v>136</v>
      </c>
      <c r="I942" s="350">
        <f t="shared" si="89"/>
        <v>37</v>
      </c>
    </row>
    <row r="943" spans="2:9" hidden="1" x14ac:dyDescent="0.3">
      <c r="B943" s="354">
        <v>932</v>
      </c>
      <c r="C943" s="393">
        <v>68546059</v>
      </c>
      <c r="D943" s="349">
        <v>163465</v>
      </c>
      <c r="E943" s="344">
        <f t="shared" si="85"/>
        <v>5.0449046355163265</v>
      </c>
      <c r="F943" s="345">
        <f>SUM(E$12:E943)</f>
        <v>2941.3351213105084</v>
      </c>
      <c r="G943" s="345">
        <f t="shared" si="86"/>
        <v>98.044504043683617</v>
      </c>
      <c r="H943" s="350">
        <f t="shared" si="89"/>
        <v>136</v>
      </c>
      <c r="I943" s="350">
        <f t="shared" si="89"/>
        <v>37</v>
      </c>
    </row>
    <row r="944" spans="2:9" hidden="1" x14ac:dyDescent="0.3">
      <c r="B944" s="354">
        <v>933</v>
      </c>
      <c r="C944" s="393">
        <v>68709524</v>
      </c>
      <c r="D944" s="349">
        <v>163693</v>
      </c>
      <c r="E944" s="344">
        <f t="shared" si="85"/>
        <v>5.0519412381951732</v>
      </c>
      <c r="F944" s="345">
        <f>SUM(E$12:E944)</f>
        <v>2946.3870625487034</v>
      </c>
      <c r="G944" s="345">
        <f t="shared" si="86"/>
        <v>98.212902084956781</v>
      </c>
      <c r="H944" s="350">
        <f t="shared" si="89"/>
        <v>136</v>
      </c>
      <c r="I944" s="350">
        <f t="shared" si="89"/>
        <v>37</v>
      </c>
    </row>
    <row r="945" spans="2:9" hidden="1" x14ac:dyDescent="0.3">
      <c r="B945" s="354">
        <v>934</v>
      </c>
      <c r="C945" s="393">
        <v>68873217</v>
      </c>
      <c r="D945" s="349">
        <v>163921</v>
      </c>
      <c r="E945" s="344">
        <f t="shared" si="85"/>
        <v>5.0589778408740198</v>
      </c>
      <c r="F945" s="345">
        <f>SUM(E$12:E945)</f>
        <v>2951.4460403895773</v>
      </c>
      <c r="G945" s="345">
        <f t="shared" si="86"/>
        <v>98.381534679652574</v>
      </c>
      <c r="H945" s="350">
        <f t="shared" si="89"/>
        <v>136</v>
      </c>
      <c r="I945" s="350">
        <f t="shared" si="89"/>
        <v>37</v>
      </c>
    </row>
    <row r="946" spans="2:9" hidden="1" x14ac:dyDescent="0.3">
      <c r="B946" s="354">
        <v>935</v>
      </c>
      <c r="C946" s="393">
        <v>69037138</v>
      </c>
      <c r="D946" s="349">
        <v>164149</v>
      </c>
      <c r="E946" s="344">
        <f t="shared" si="85"/>
        <v>5.0660144435528673</v>
      </c>
      <c r="F946" s="345">
        <f>SUM(E$12:E946)</f>
        <v>2956.5120548331302</v>
      </c>
      <c r="G946" s="345">
        <f t="shared" si="86"/>
        <v>98.550401827771012</v>
      </c>
      <c r="H946" s="350">
        <f t="shared" si="89"/>
        <v>136</v>
      </c>
      <c r="I946" s="350">
        <f t="shared" si="89"/>
        <v>37</v>
      </c>
    </row>
    <row r="947" spans="2:9" hidden="1" x14ac:dyDescent="0.3">
      <c r="B947" s="354">
        <v>936</v>
      </c>
      <c r="C947" s="393">
        <v>69201287</v>
      </c>
      <c r="D947" s="349">
        <v>164377</v>
      </c>
      <c r="E947" s="344">
        <f t="shared" si="85"/>
        <v>5.073051046231714</v>
      </c>
      <c r="F947" s="345">
        <f>SUM(E$12:E947)</f>
        <v>2961.5851058793619</v>
      </c>
      <c r="G947" s="345">
        <f t="shared" si="86"/>
        <v>98.719503529312064</v>
      </c>
      <c r="H947" s="350">
        <f t="shared" si="89"/>
        <v>136</v>
      </c>
      <c r="I947" s="350">
        <f t="shared" si="89"/>
        <v>37</v>
      </c>
    </row>
    <row r="948" spans="2:9" hidden="1" x14ac:dyDescent="0.3">
      <c r="B948" s="354">
        <v>937</v>
      </c>
      <c r="C948" s="393">
        <v>69365664</v>
      </c>
      <c r="D948" s="349">
        <v>164605</v>
      </c>
      <c r="E948" s="344">
        <f t="shared" si="85"/>
        <v>5.0800876489105606</v>
      </c>
      <c r="F948" s="345">
        <f>SUM(E$12:E948)</f>
        <v>2966.6651935282725</v>
      </c>
      <c r="G948" s="345">
        <f t="shared" si="86"/>
        <v>98.888839784275746</v>
      </c>
      <c r="H948" s="350">
        <f t="shared" si="89"/>
        <v>136</v>
      </c>
      <c r="I948" s="350">
        <f t="shared" si="89"/>
        <v>37</v>
      </c>
    </row>
    <row r="949" spans="2:9" hidden="1" x14ac:dyDescent="0.3">
      <c r="B949" s="354">
        <v>938</v>
      </c>
      <c r="C949" s="393">
        <v>69530269</v>
      </c>
      <c r="D949" s="349">
        <v>164833</v>
      </c>
      <c r="E949" s="344">
        <f t="shared" si="85"/>
        <v>5.0871242515894082</v>
      </c>
      <c r="F949" s="345">
        <f>SUM(E$12:E949)</f>
        <v>2971.7523177798621</v>
      </c>
      <c r="G949" s="345">
        <f t="shared" si="86"/>
        <v>99.058410592662071</v>
      </c>
      <c r="H949" s="350">
        <f t="shared" si="89"/>
        <v>136</v>
      </c>
      <c r="I949" s="350">
        <f t="shared" si="89"/>
        <v>37</v>
      </c>
    </row>
    <row r="950" spans="2:9" hidden="1" x14ac:dyDescent="0.3">
      <c r="B950" s="354">
        <v>939</v>
      </c>
      <c r="C950" s="393">
        <v>69695102</v>
      </c>
      <c r="D950" s="349">
        <v>165061</v>
      </c>
      <c r="E950" s="344">
        <f t="shared" si="85"/>
        <v>5.0941608542682548</v>
      </c>
      <c r="F950" s="345">
        <f>SUM(E$12:E950)</f>
        <v>2976.8464786341306</v>
      </c>
      <c r="G950" s="345">
        <f t="shared" si="86"/>
        <v>99.228215954471025</v>
      </c>
      <c r="H950" s="350">
        <f t="shared" si="89"/>
        <v>136</v>
      </c>
      <c r="I950" s="350">
        <f t="shared" si="89"/>
        <v>37</v>
      </c>
    </row>
    <row r="951" spans="2:9" hidden="1" x14ac:dyDescent="0.3">
      <c r="B951" s="354">
        <v>940</v>
      </c>
      <c r="C951" s="393">
        <v>69860163</v>
      </c>
      <c r="D951" s="349">
        <v>165290</v>
      </c>
      <c r="E951" s="344">
        <f t="shared" si="85"/>
        <v>5.1012283192395529</v>
      </c>
      <c r="F951" s="345">
        <f>SUM(E$12:E951)</f>
        <v>2981.94770695337</v>
      </c>
      <c r="G951" s="345">
        <f t="shared" si="86"/>
        <v>99.398256898445666</v>
      </c>
      <c r="H951" s="350">
        <f t="shared" si="89"/>
        <v>136</v>
      </c>
      <c r="I951" s="350">
        <f t="shared" si="89"/>
        <v>37</v>
      </c>
    </row>
    <row r="952" spans="2:9" hidden="1" x14ac:dyDescent="0.3">
      <c r="B952" s="354">
        <v>941</v>
      </c>
      <c r="C952" s="393">
        <v>70025453</v>
      </c>
      <c r="D952" s="349">
        <v>165518</v>
      </c>
      <c r="E952" s="344">
        <f t="shared" si="85"/>
        <v>5.1082649219184004</v>
      </c>
      <c r="F952" s="345">
        <f>SUM(E$12:E952)</f>
        <v>2987.0559718752884</v>
      </c>
      <c r="G952" s="345">
        <f t="shared" si="86"/>
        <v>99.568532395842951</v>
      </c>
      <c r="H952" s="350">
        <f t="shared" si="89"/>
        <v>136</v>
      </c>
      <c r="I952" s="350">
        <f t="shared" si="89"/>
        <v>37</v>
      </c>
    </row>
    <row r="953" spans="2:9" hidden="1" x14ac:dyDescent="0.3">
      <c r="B953" s="354">
        <v>942</v>
      </c>
      <c r="C953" s="393">
        <v>70190971</v>
      </c>
      <c r="D953" s="349">
        <v>165747</v>
      </c>
      <c r="E953" s="344">
        <f t="shared" si="85"/>
        <v>5.1153323868896985</v>
      </c>
      <c r="F953" s="345">
        <f>SUM(E$12:E953)</f>
        <v>2992.1713042621782</v>
      </c>
      <c r="G953" s="345">
        <f t="shared" si="86"/>
        <v>99.739043475405936</v>
      </c>
      <c r="H953" s="350">
        <f t="shared" si="89"/>
        <v>136</v>
      </c>
      <c r="I953" s="350">
        <f t="shared" si="89"/>
        <v>37</v>
      </c>
    </row>
    <row r="954" spans="2:9" hidden="1" x14ac:dyDescent="0.3">
      <c r="B954" s="354">
        <v>943</v>
      </c>
      <c r="C954" s="393">
        <v>70356718</v>
      </c>
      <c r="D954" s="349">
        <v>165976</v>
      </c>
      <c r="E954" s="344">
        <f t="shared" si="85"/>
        <v>5.1223998518609966</v>
      </c>
      <c r="F954" s="345">
        <f>SUM(E$12:E954)</f>
        <v>2997.293704114039</v>
      </c>
      <c r="G954" s="345">
        <f t="shared" si="86"/>
        <v>99.909790137134635</v>
      </c>
      <c r="H954" s="350">
        <f t="shared" si="89"/>
        <v>136</v>
      </c>
      <c r="I954" s="350">
        <f t="shared" si="89"/>
        <v>37</v>
      </c>
    </row>
    <row r="955" spans="2:9" hidden="1" x14ac:dyDescent="0.3">
      <c r="B955" s="354">
        <v>944</v>
      </c>
      <c r="C955" s="393">
        <v>70522694</v>
      </c>
      <c r="D955" s="349">
        <v>166204</v>
      </c>
      <c r="E955" s="344">
        <f t="shared" si="85"/>
        <v>5.1294364545398432</v>
      </c>
      <c r="F955" s="345">
        <f>SUM(E$12:E955)</f>
        <v>3002.4231405685787</v>
      </c>
      <c r="G955" s="345">
        <f t="shared" si="86"/>
        <v>100.08077135228595</v>
      </c>
      <c r="H955" s="350">
        <f t="shared" si="89"/>
        <v>136</v>
      </c>
      <c r="I955" s="350">
        <f t="shared" si="89"/>
        <v>37</v>
      </c>
    </row>
    <row r="956" spans="2:9" hidden="1" x14ac:dyDescent="0.3">
      <c r="B956" s="354">
        <v>945</v>
      </c>
      <c r="C956" s="393">
        <v>70688898</v>
      </c>
      <c r="D956" s="349">
        <v>166433</v>
      </c>
      <c r="E956" s="344">
        <f t="shared" si="85"/>
        <v>5.1365039195111413</v>
      </c>
      <c r="F956" s="345">
        <f>SUM(E$12:E956)</f>
        <v>3007.5596444880898</v>
      </c>
      <c r="G956" s="345">
        <f t="shared" si="86"/>
        <v>100.25198814960299</v>
      </c>
      <c r="H956" s="350">
        <f t="shared" si="89"/>
        <v>136</v>
      </c>
      <c r="I956" s="350">
        <f t="shared" si="89"/>
        <v>37</v>
      </c>
    </row>
    <row r="957" spans="2:9" hidden="1" x14ac:dyDescent="0.3">
      <c r="B957" s="354">
        <v>946</v>
      </c>
      <c r="C957" s="393">
        <v>70855331</v>
      </c>
      <c r="D957" s="349">
        <v>166663</v>
      </c>
      <c r="E957" s="344">
        <f t="shared" si="85"/>
        <v>5.1436022467748908</v>
      </c>
      <c r="F957" s="345">
        <f>SUM(E$12:E957)</f>
        <v>3012.7032467348649</v>
      </c>
      <c r="G957" s="345">
        <f t="shared" si="86"/>
        <v>100.42344155782884</v>
      </c>
      <c r="H957" s="350">
        <f t="shared" si="89"/>
        <v>136</v>
      </c>
      <c r="I957" s="350">
        <f t="shared" si="89"/>
        <v>37</v>
      </c>
    </row>
    <row r="958" spans="2:9" hidden="1" x14ac:dyDescent="0.3">
      <c r="B958" s="354">
        <v>947</v>
      </c>
      <c r="C958" s="393">
        <v>71021994</v>
      </c>
      <c r="D958" s="349">
        <v>166892</v>
      </c>
      <c r="E958" s="344">
        <f t="shared" si="85"/>
        <v>5.1506697117461888</v>
      </c>
      <c r="F958" s="345">
        <f>SUM(E$12:E958)</f>
        <v>3017.853916446611</v>
      </c>
      <c r="G958" s="345">
        <f t="shared" si="86"/>
        <v>100.59513054822037</v>
      </c>
      <c r="H958" s="350">
        <f t="shared" ref="H958:I973" si="90">H957</f>
        <v>136</v>
      </c>
      <c r="I958" s="350">
        <f t="shared" si="90"/>
        <v>37</v>
      </c>
    </row>
    <row r="959" spans="2:9" hidden="1" x14ac:dyDescent="0.3">
      <c r="B959" s="354">
        <v>948</v>
      </c>
      <c r="C959" s="393">
        <v>71188886</v>
      </c>
      <c r="D959" s="349">
        <v>167121</v>
      </c>
      <c r="E959" s="344">
        <f t="shared" si="85"/>
        <v>5.1577371767174869</v>
      </c>
      <c r="F959" s="345">
        <f>SUM(E$12:E959)</f>
        <v>3023.0116536233286</v>
      </c>
      <c r="G959" s="345">
        <f t="shared" si="86"/>
        <v>100.76705512077761</v>
      </c>
      <c r="H959" s="350">
        <f t="shared" si="90"/>
        <v>136</v>
      </c>
      <c r="I959" s="350">
        <f t="shared" si="90"/>
        <v>37</v>
      </c>
    </row>
    <row r="960" spans="2:9" hidden="1" x14ac:dyDescent="0.3">
      <c r="B960" s="354">
        <v>949</v>
      </c>
      <c r="C960" s="393">
        <v>71356007</v>
      </c>
      <c r="D960" s="349">
        <v>167350</v>
      </c>
      <c r="E960" s="344">
        <f t="shared" si="85"/>
        <v>5.1648046416887849</v>
      </c>
      <c r="F960" s="345">
        <f>SUM(E$12:E960)</f>
        <v>3028.1764582650176</v>
      </c>
      <c r="G960" s="345">
        <f t="shared" si="86"/>
        <v>100.93921527550059</v>
      </c>
      <c r="H960" s="350">
        <f t="shared" si="90"/>
        <v>136</v>
      </c>
      <c r="I960" s="350">
        <f t="shared" si="90"/>
        <v>37</v>
      </c>
    </row>
    <row r="961" spans="2:9" hidden="1" x14ac:dyDescent="0.3">
      <c r="B961" s="354">
        <v>950</v>
      </c>
      <c r="C961" s="393">
        <v>71523357</v>
      </c>
      <c r="D961" s="349">
        <v>167580</v>
      </c>
      <c r="E961" s="344">
        <f t="shared" si="85"/>
        <v>5.1719029689525335</v>
      </c>
      <c r="F961" s="345">
        <f>SUM(E$12:E961)</f>
        <v>3033.3483612339701</v>
      </c>
      <c r="G961" s="345">
        <f t="shared" si="86"/>
        <v>101.11161204113233</v>
      </c>
      <c r="H961" s="350">
        <f t="shared" si="90"/>
        <v>136</v>
      </c>
      <c r="I961" s="350">
        <f t="shared" si="90"/>
        <v>37</v>
      </c>
    </row>
    <row r="962" spans="2:9" hidden="1" x14ac:dyDescent="0.3">
      <c r="B962" s="354">
        <v>951</v>
      </c>
      <c r="C962" s="393">
        <v>71690937</v>
      </c>
      <c r="D962" s="349">
        <v>167810</v>
      </c>
      <c r="E962" s="344">
        <f t="shared" si="85"/>
        <v>5.179001296216283</v>
      </c>
      <c r="F962" s="345">
        <f>SUM(E$12:E962)</f>
        <v>3038.5273625301866</v>
      </c>
      <c r="G962" s="345">
        <f t="shared" si="86"/>
        <v>101.28424541767289</v>
      </c>
      <c r="H962" s="350">
        <f t="shared" si="90"/>
        <v>136</v>
      </c>
      <c r="I962" s="350">
        <f t="shared" si="90"/>
        <v>37</v>
      </c>
    </row>
    <row r="963" spans="2:9" hidden="1" x14ac:dyDescent="0.3">
      <c r="B963" s="354">
        <v>952</v>
      </c>
      <c r="C963" s="393">
        <v>71858747</v>
      </c>
      <c r="D963" s="349">
        <v>168039</v>
      </c>
      <c r="E963" s="344">
        <f t="shared" si="85"/>
        <v>5.1860687611875811</v>
      </c>
      <c r="F963" s="345">
        <f>SUM(E$12:E963)</f>
        <v>3043.713431291374</v>
      </c>
      <c r="G963" s="345">
        <f t="shared" si="86"/>
        <v>101.45711437637914</v>
      </c>
      <c r="H963" s="350">
        <f t="shared" si="90"/>
        <v>136</v>
      </c>
      <c r="I963" s="350">
        <f t="shared" si="90"/>
        <v>37</v>
      </c>
    </row>
    <row r="964" spans="2:9" hidden="1" x14ac:dyDescent="0.3">
      <c r="B964" s="354">
        <v>953</v>
      </c>
      <c r="C964" s="393">
        <v>72026786</v>
      </c>
      <c r="D964" s="349">
        <v>168269</v>
      </c>
      <c r="E964" s="344">
        <f t="shared" si="85"/>
        <v>5.1931670884513306</v>
      </c>
      <c r="F964" s="345">
        <f>SUM(E$12:E964)</f>
        <v>3048.9065983798255</v>
      </c>
      <c r="G964" s="345">
        <f t="shared" si="86"/>
        <v>101.63021994599418</v>
      </c>
      <c r="H964" s="350">
        <f t="shared" si="90"/>
        <v>136</v>
      </c>
      <c r="I964" s="350">
        <f t="shared" si="90"/>
        <v>37</v>
      </c>
    </row>
    <row r="965" spans="2:9" hidden="1" x14ac:dyDescent="0.3">
      <c r="B965" s="354">
        <v>954</v>
      </c>
      <c r="C965" s="393">
        <v>72195055</v>
      </c>
      <c r="D965" s="349">
        <v>168499</v>
      </c>
      <c r="E965" s="344">
        <f t="shared" si="85"/>
        <v>5.2002654157150792</v>
      </c>
      <c r="F965" s="345">
        <f>SUM(E$12:E965)</f>
        <v>3054.1068637955404</v>
      </c>
      <c r="G965" s="345">
        <f t="shared" si="86"/>
        <v>101.80356212651802</v>
      </c>
      <c r="H965" s="350">
        <f t="shared" si="90"/>
        <v>136</v>
      </c>
      <c r="I965" s="350">
        <f t="shared" si="90"/>
        <v>37</v>
      </c>
    </row>
    <row r="966" spans="2:9" hidden="1" x14ac:dyDescent="0.3">
      <c r="B966" s="354">
        <v>955</v>
      </c>
      <c r="C966" s="393">
        <v>72363554</v>
      </c>
      <c r="D966" s="349">
        <v>168729</v>
      </c>
      <c r="E966" s="344">
        <f t="shared" si="85"/>
        <v>5.2073637429788286</v>
      </c>
      <c r="F966" s="345">
        <f>SUM(E$12:E966)</f>
        <v>3059.3142275385194</v>
      </c>
      <c r="G966" s="345">
        <f t="shared" si="86"/>
        <v>101.97714091795065</v>
      </c>
      <c r="H966" s="350">
        <f t="shared" si="90"/>
        <v>136</v>
      </c>
      <c r="I966" s="350">
        <f t="shared" si="90"/>
        <v>37</v>
      </c>
    </row>
    <row r="967" spans="2:9" hidden="1" x14ac:dyDescent="0.3">
      <c r="B967" s="354">
        <v>956</v>
      </c>
      <c r="C967" s="393">
        <v>72532283</v>
      </c>
      <c r="D967" s="349">
        <v>168960</v>
      </c>
      <c r="E967" s="344">
        <f t="shared" si="85"/>
        <v>5.2144929325350287</v>
      </c>
      <c r="F967" s="345">
        <f>SUM(E$12:E967)</f>
        <v>3064.5287204710544</v>
      </c>
      <c r="G967" s="345">
        <f t="shared" si="86"/>
        <v>102.15095734903515</v>
      </c>
      <c r="H967" s="350">
        <f t="shared" si="90"/>
        <v>136</v>
      </c>
      <c r="I967" s="350">
        <f t="shared" si="90"/>
        <v>37</v>
      </c>
    </row>
    <row r="968" spans="2:9" hidden="1" x14ac:dyDescent="0.3">
      <c r="B968" s="354">
        <v>957</v>
      </c>
      <c r="C968" s="393">
        <v>72701243</v>
      </c>
      <c r="D968" s="349">
        <v>169190</v>
      </c>
      <c r="E968" s="344">
        <f t="shared" si="85"/>
        <v>5.2215912597987781</v>
      </c>
      <c r="F968" s="345">
        <f>SUM(E$12:E968)</f>
        <v>3069.7503117308534</v>
      </c>
      <c r="G968" s="345">
        <f t="shared" si="86"/>
        <v>102.32501039102844</v>
      </c>
      <c r="H968" s="350">
        <f t="shared" si="90"/>
        <v>136</v>
      </c>
      <c r="I968" s="350">
        <f t="shared" si="90"/>
        <v>37</v>
      </c>
    </row>
    <row r="969" spans="2:9" hidden="1" x14ac:dyDescent="0.3">
      <c r="B969" s="354">
        <v>958</v>
      </c>
      <c r="C969" s="393">
        <v>72870433</v>
      </c>
      <c r="D969" s="349">
        <v>169420</v>
      </c>
      <c r="E969" s="344">
        <f t="shared" si="85"/>
        <v>5.2286895870625267</v>
      </c>
      <c r="F969" s="345">
        <f>SUM(E$12:E969)</f>
        <v>3074.9790013179158</v>
      </c>
      <c r="G969" s="345">
        <f t="shared" si="86"/>
        <v>102.49930004393053</v>
      </c>
      <c r="H969" s="350">
        <f t="shared" si="90"/>
        <v>136</v>
      </c>
      <c r="I969" s="350">
        <f t="shared" si="90"/>
        <v>37</v>
      </c>
    </row>
    <row r="970" spans="2:9" hidden="1" x14ac:dyDescent="0.3">
      <c r="B970" s="354">
        <v>959</v>
      </c>
      <c r="C970" s="393">
        <v>73039853</v>
      </c>
      <c r="D970" s="349">
        <v>169651</v>
      </c>
      <c r="E970" s="344">
        <f t="shared" si="85"/>
        <v>5.2358187766187276</v>
      </c>
      <c r="F970" s="345">
        <f>SUM(E$12:E970)</f>
        <v>3080.2148200945344</v>
      </c>
      <c r="G970" s="345">
        <f t="shared" si="86"/>
        <v>102.67382733648448</v>
      </c>
      <c r="H970" s="350">
        <f t="shared" si="90"/>
        <v>136</v>
      </c>
      <c r="I970" s="350">
        <f t="shared" si="90"/>
        <v>37</v>
      </c>
    </row>
    <row r="971" spans="2:9" hidden="1" x14ac:dyDescent="0.3">
      <c r="B971" s="354">
        <v>960</v>
      </c>
      <c r="C971" s="393">
        <v>73209504</v>
      </c>
      <c r="D971" s="349">
        <v>169882</v>
      </c>
      <c r="E971" s="344">
        <f t="shared" si="85"/>
        <v>5.2429479661749276</v>
      </c>
      <c r="F971" s="345">
        <f>SUM(E$12:E971)</f>
        <v>3085.4577680607094</v>
      </c>
      <c r="G971" s="345">
        <f t="shared" si="86"/>
        <v>102.84859226869031</v>
      </c>
      <c r="H971" s="350">
        <f t="shared" si="90"/>
        <v>136</v>
      </c>
      <c r="I971" s="350">
        <f t="shared" si="90"/>
        <v>37</v>
      </c>
    </row>
    <row r="972" spans="2:9" hidden="1" x14ac:dyDescent="0.3">
      <c r="B972" s="354">
        <v>961</v>
      </c>
      <c r="C972" s="393">
        <v>73379386</v>
      </c>
      <c r="D972" s="349">
        <v>170112</v>
      </c>
      <c r="E972" s="344">
        <f t="shared" ref="E972:E1035" si="91">D972/(VLOOKUP(H972,$L$12:$N$51,3,0)+VLOOKUP(I972,$P$12:$R$131,3,0)*$F$8/$E$8)</f>
        <v>5.2500462934386762</v>
      </c>
      <c r="F972" s="345">
        <f>SUM(E$12:E972)</f>
        <v>3090.707814354148</v>
      </c>
      <c r="G972" s="345">
        <f t="shared" si="86"/>
        <v>103.02359381180493</v>
      </c>
      <c r="H972" s="350">
        <f t="shared" si="90"/>
        <v>136</v>
      </c>
      <c r="I972" s="350">
        <f t="shared" si="90"/>
        <v>37</v>
      </c>
    </row>
    <row r="973" spans="2:9" hidden="1" x14ac:dyDescent="0.3">
      <c r="B973" s="354">
        <v>962</v>
      </c>
      <c r="C973" s="393">
        <v>73549498</v>
      </c>
      <c r="D973" s="349">
        <v>170343</v>
      </c>
      <c r="E973" s="344">
        <f t="shared" si="91"/>
        <v>5.2571754829948771</v>
      </c>
      <c r="F973" s="345">
        <f>SUM(E$12:E973)</f>
        <v>3095.9649898371431</v>
      </c>
      <c r="G973" s="345">
        <f t="shared" ref="G973:G1036" si="92">F973/$B$8</f>
        <v>103.19883299457143</v>
      </c>
      <c r="H973" s="350">
        <f t="shared" si="90"/>
        <v>136</v>
      </c>
      <c r="I973" s="350">
        <f t="shared" si="90"/>
        <v>37</v>
      </c>
    </row>
    <row r="974" spans="2:9" hidden="1" x14ac:dyDescent="0.3">
      <c r="B974" s="354">
        <v>963</v>
      </c>
      <c r="C974" s="393">
        <v>73719841</v>
      </c>
      <c r="D974" s="349">
        <v>170574</v>
      </c>
      <c r="E974" s="344">
        <f t="shared" si="91"/>
        <v>5.2643046725510771</v>
      </c>
      <c r="F974" s="345">
        <f>SUM(E$12:E974)</f>
        <v>3101.2292945096942</v>
      </c>
      <c r="G974" s="345">
        <f t="shared" si="92"/>
        <v>103.37430981698981</v>
      </c>
      <c r="H974" s="350">
        <f t="shared" ref="H974:I989" si="93">H973</f>
        <v>136</v>
      </c>
      <c r="I974" s="350">
        <f t="shared" si="93"/>
        <v>37</v>
      </c>
    </row>
    <row r="975" spans="2:9" hidden="1" x14ac:dyDescent="0.3">
      <c r="B975" s="354">
        <v>964</v>
      </c>
      <c r="C975" s="393">
        <v>73890415</v>
      </c>
      <c r="D975" s="349">
        <v>170805</v>
      </c>
      <c r="E975" s="344">
        <f t="shared" si="91"/>
        <v>5.2714338621072772</v>
      </c>
      <c r="F975" s="345">
        <f>SUM(E$12:E975)</f>
        <v>3106.5007283718014</v>
      </c>
      <c r="G975" s="345">
        <f t="shared" si="92"/>
        <v>103.55002427906005</v>
      </c>
      <c r="H975" s="350">
        <f t="shared" si="93"/>
        <v>136</v>
      </c>
      <c r="I975" s="350">
        <f t="shared" si="93"/>
        <v>37</v>
      </c>
    </row>
    <row r="976" spans="2:9" hidden="1" x14ac:dyDescent="0.3">
      <c r="B976" s="354">
        <v>965</v>
      </c>
      <c r="C976" s="393">
        <v>74061220</v>
      </c>
      <c r="D976" s="349">
        <v>171037</v>
      </c>
      <c r="E976" s="344">
        <f t="shared" si="91"/>
        <v>5.2785939139559286</v>
      </c>
      <c r="F976" s="345">
        <f>SUM(E$12:E976)</f>
        <v>3111.7793222857572</v>
      </c>
      <c r="G976" s="345">
        <f t="shared" si="92"/>
        <v>103.72597740952524</v>
      </c>
      <c r="H976" s="350">
        <f t="shared" si="93"/>
        <v>136</v>
      </c>
      <c r="I976" s="350">
        <f t="shared" si="93"/>
        <v>37</v>
      </c>
    </row>
    <row r="977" spans="2:9" hidden="1" x14ac:dyDescent="0.3">
      <c r="B977" s="354">
        <v>966</v>
      </c>
      <c r="C977" s="393">
        <v>74232257</v>
      </c>
      <c r="D977" s="349">
        <v>171268</v>
      </c>
      <c r="E977" s="344">
        <f t="shared" si="91"/>
        <v>5.2857231035121286</v>
      </c>
      <c r="F977" s="345">
        <f>SUM(E$12:E977)</f>
        <v>3117.0650453892695</v>
      </c>
      <c r="G977" s="345">
        <f t="shared" si="92"/>
        <v>103.90216817964232</v>
      </c>
      <c r="H977" s="350">
        <f t="shared" si="93"/>
        <v>136</v>
      </c>
      <c r="I977" s="350">
        <f t="shared" si="93"/>
        <v>37</v>
      </c>
    </row>
    <row r="978" spans="2:9" hidden="1" x14ac:dyDescent="0.3">
      <c r="B978" s="354">
        <v>967</v>
      </c>
      <c r="C978" s="393">
        <v>74403525</v>
      </c>
      <c r="D978" s="349">
        <v>171499</v>
      </c>
      <c r="E978" s="344">
        <f t="shared" si="91"/>
        <v>5.2928522930683295</v>
      </c>
      <c r="F978" s="345">
        <f>SUM(E$12:E978)</f>
        <v>3122.3578976823378</v>
      </c>
      <c r="G978" s="345">
        <f t="shared" si="92"/>
        <v>104.07859658941126</v>
      </c>
      <c r="H978" s="350">
        <f t="shared" si="93"/>
        <v>136</v>
      </c>
      <c r="I978" s="350">
        <f t="shared" si="93"/>
        <v>37</v>
      </c>
    </row>
    <row r="979" spans="2:9" hidden="1" x14ac:dyDescent="0.3">
      <c r="B979" s="354">
        <v>968</v>
      </c>
      <c r="C979" s="393">
        <v>74575024</v>
      </c>
      <c r="D979" s="349">
        <v>171731</v>
      </c>
      <c r="E979" s="344">
        <f t="shared" si="91"/>
        <v>5.30001234491698</v>
      </c>
      <c r="F979" s="345">
        <f>SUM(E$12:E979)</f>
        <v>3127.6579100272547</v>
      </c>
      <c r="G979" s="345">
        <f t="shared" si="92"/>
        <v>104.25526366757516</v>
      </c>
      <c r="H979" s="350">
        <f t="shared" si="93"/>
        <v>136</v>
      </c>
      <c r="I979" s="350">
        <f t="shared" si="93"/>
        <v>37</v>
      </c>
    </row>
    <row r="980" spans="2:9" hidden="1" x14ac:dyDescent="0.3">
      <c r="B980" s="354">
        <v>969</v>
      </c>
      <c r="C980" s="393">
        <v>74746755</v>
      </c>
      <c r="D980" s="349">
        <v>171963</v>
      </c>
      <c r="E980" s="344">
        <f t="shared" si="91"/>
        <v>5.3071723967656315</v>
      </c>
      <c r="F980" s="345">
        <f>SUM(E$12:E980)</f>
        <v>3132.9650824240202</v>
      </c>
      <c r="G980" s="345">
        <f t="shared" si="92"/>
        <v>104.43216941413401</v>
      </c>
      <c r="H980" s="350">
        <f t="shared" si="93"/>
        <v>136</v>
      </c>
      <c r="I980" s="350">
        <f t="shared" si="93"/>
        <v>37</v>
      </c>
    </row>
    <row r="981" spans="2:9" hidden="1" x14ac:dyDescent="0.3">
      <c r="B981" s="354">
        <v>970</v>
      </c>
      <c r="C981" s="393">
        <v>74918718</v>
      </c>
      <c r="D981" s="349">
        <v>172194</v>
      </c>
      <c r="E981" s="344">
        <f t="shared" si="91"/>
        <v>5.3143015863218324</v>
      </c>
      <c r="F981" s="345">
        <f>SUM(E$12:E981)</f>
        <v>3138.2793840103423</v>
      </c>
      <c r="G981" s="345">
        <f t="shared" si="92"/>
        <v>104.60931280034474</v>
      </c>
      <c r="H981" s="350">
        <f t="shared" si="93"/>
        <v>136</v>
      </c>
      <c r="I981" s="350">
        <f t="shared" si="93"/>
        <v>37</v>
      </c>
    </row>
    <row r="982" spans="2:9" hidden="1" x14ac:dyDescent="0.3">
      <c r="B982" s="354">
        <v>971</v>
      </c>
      <c r="C982" s="393">
        <v>75090912</v>
      </c>
      <c r="D982" s="349">
        <v>172426</v>
      </c>
      <c r="E982" s="344">
        <f t="shared" si="91"/>
        <v>5.3214616381704829</v>
      </c>
      <c r="F982" s="345">
        <f>SUM(E$12:E982)</f>
        <v>3143.6008456485129</v>
      </c>
      <c r="G982" s="345">
        <f t="shared" si="92"/>
        <v>104.78669485495043</v>
      </c>
      <c r="H982" s="350">
        <f t="shared" si="93"/>
        <v>136</v>
      </c>
      <c r="I982" s="350">
        <f t="shared" si="93"/>
        <v>37</v>
      </c>
    </row>
    <row r="983" spans="2:9" hidden="1" x14ac:dyDescent="0.3">
      <c r="B983" s="354">
        <v>972</v>
      </c>
      <c r="C983" s="393">
        <v>75263338</v>
      </c>
      <c r="D983" s="349">
        <v>172658</v>
      </c>
      <c r="E983" s="344">
        <f t="shared" si="91"/>
        <v>5.3286216900191343</v>
      </c>
      <c r="F983" s="345">
        <f>SUM(E$12:E983)</f>
        <v>3148.929467338532</v>
      </c>
      <c r="G983" s="345">
        <f t="shared" si="92"/>
        <v>104.96431557795107</v>
      </c>
      <c r="H983" s="350">
        <f t="shared" si="93"/>
        <v>136</v>
      </c>
      <c r="I983" s="350">
        <f t="shared" si="93"/>
        <v>37</v>
      </c>
    </row>
    <row r="984" spans="2:9" hidden="1" x14ac:dyDescent="0.3">
      <c r="B984" s="354">
        <v>973</v>
      </c>
      <c r="C984" s="393">
        <v>75435996</v>
      </c>
      <c r="D984" s="349">
        <v>172890</v>
      </c>
      <c r="E984" s="344">
        <f t="shared" si="91"/>
        <v>5.3357817418677858</v>
      </c>
      <c r="F984" s="345">
        <f>SUM(E$12:E984)</f>
        <v>3154.2652490803998</v>
      </c>
      <c r="G984" s="345">
        <f t="shared" si="92"/>
        <v>105.14217496934666</v>
      </c>
      <c r="H984" s="350">
        <f t="shared" si="93"/>
        <v>136</v>
      </c>
      <c r="I984" s="350">
        <f t="shared" si="93"/>
        <v>37</v>
      </c>
    </row>
    <row r="985" spans="2:9" hidden="1" x14ac:dyDescent="0.3">
      <c r="B985" s="354">
        <v>974</v>
      </c>
      <c r="C985" s="393">
        <v>75608886</v>
      </c>
      <c r="D985" s="349">
        <v>173123</v>
      </c>
      <c r="E985" s="344">
        <f t="shared" si="91"/>
        <v>5.3429726560088886</v>
      </c>
      <c r="F985" s="345">
        <f>SUM(E$12:E985)</f>
        <v>3159.6082217364087</v>
      </c>
      <c r="G985" s="345">
        <f t="shared" si="92"/>
        <v>105.3202740578803</v>
      </c>
      <c r="H985" s="350">
        <f t="shared" si="93"/>
        <v>136</v>
      </c>
      <c r="I985" s="350">
        <f t="shared" si="93"/>
        <v>37</v>
      </c>
    </row>
    <row r="986" spans="2:9" hidden="1" x14ac:dyDescent="0.3">
      <c r="B986" s="354">
        <v>975</v>
      </c>
      <c r="C986" s="393">
        <v>75782009</v>
      </c>
      <c r="D986" s="349">
        <v>173355</v>
      </c>
      <c r="E986" s="344">
        <f t="shared" si="91"/>
        <v>5.35013270785754</v>
      </c>
      <c r="F986" s="345">
        <f>SUM(E$12:E986)</f>
        <v>3164.9583544442662</v>
      </c>
      <c r="G986" s="345">
        <f t="shared" si="92"/>
        <v>105.49861181480887</v>
      </c>
      <c r="H986" s="350">
        <f t="shared" si="93"/>
        <v>136</v>
      </c>
      <c r="I986" s="350">
        <f t="shared" si="93"/>
        <v>37</v>
      </c>
    </row>
    <row r="987" spans="2:9" hidden="1" x14ac:dyDescent="0.3">
      <c r="B987" s="354">
        <v>976</v>
      </c>
      <c r="C987" s="393">
        <v>75955364</v>
      </c>
      <c r="D987" s="349">
        <v>173587</v>
      </c>
      <c r="E987" s="344">
        <f t="shared" si="91"/>
        <v>5.3572927597061906</v>
      </c>
      <c r="F987" s="345">
        <f>SUM(E$12:E987)</f>
        <v>3170.3156472039723</v>
      </c>
      <c r="G987" s="345">
        <f t="shared" si="92"/>
        <v>105.67718824013241</v>
      </c>
      <c r="H987" s="350">
        <f t="shared" si="93"/>
        <v>136</v>
      </c>
      <c r="I987" s="350">
        <f t="shared" si="93"/>
        <v>37</v>
      </c>
    </row>
    <row r="988" spans="2:9" hidden="1" x14ac:dyDescent="0.3">
      <c r="B988" s="354">
        <v>977</v>
      </c>
      <c r="C988" s="393">
        <v>76128951</v>
      </c>
      <c r="D988" s="349">
        <v>173820</v>
      </c>
      <c r="E988" s="344">
        <f t="shared" si="91"/>
        <v>5.3644836738472934</v>
      </c>
      <c r="F988" s="345">
        <f>SUM(E$12:E988)</f>
        <v>3175.6801308778195</v>
      </c>
      <c r="G988" s="345">
        <f t="shared" si="92"/>
        <v>105.85600436259398</v>
      </c>
      <c r="H988" s="350">
        <f t="shared" si="93"/>
        <v>136</v>
      </c>
      <c r="I988" s="350">
        <f t="shared" si="93"/>
        <v>37</v>
      </c>
    </row>
    <row r="989" spans="2:9" hidden="1" x14ac:dyDescent="0.3">
      <c r="B989" s="354">
        <v>978</v>
      </c>
      <c r="C989" s="393">
        <v>76302771</v>
      </c>
      <c r="D989" s="349">
        <v>174053</v>
      </c>
      <c r="E989" s="344">
        <f t="shared" si="91"/>
        <v>5.3716745879883954</v>
      </c>
      <c r="F989" s="345">
        <f>SUM(E$12:E989)</f>
        <v>3181.0518054658078</v>
      </c>
      <c r="G989" s="345">
        <f t="shared" si="92"/>
        <v>106.03506018219359</v>
      </c>
      <c r="H989" s="350">
        <f t="shared" si="93"/>
        <v>136</v>
      </c>
      <c r="I989" s="350">
        <f t="shared" si="93"/>
        <v>37</v>
      </c>
    </row>
    <row r="990" spans="2:9" hidden="1" x14ac:dyDescent="0.3">
      <c r="B990" s="354">
        <v>979</v>
      </c>
      <c r="C990" s="393">
        <v>76476824</v>
      </c>
      <c r="D990" s="349">
        <v>174286</v>
      </c>
      <c r="E990" s="344">
        <f t="shared" si="91"/>
        <v>5.3788655021294982</v>
      </c>
      <c r="F990" s="345">
        <f>SUM(E$12:E990)</f>
        <v>3186.4306709679372</v>
      </c>
      <c r="G990" s="345">
        <f t="shared" si="92"/>
        <v>106.21435569893124</v>
      </c>
      <c r="H990" s="350">
        <f t="shared" ref="H990:I1005" si="94">H989</f>
        <v>136</v>
      </c>
      <c r="I990" s="350">
        <f t="shared" si="94"/>
        <v>37</v>
      </c>
    </row>
    <row r="991" spans="2:9" hidden="1" x14ac:dyDescent="0.3">
      <c r="B991" s="354">
        <v>980</v>
      </c>
      <c r="C991" s="393">
        <v>76651110</v>
      </c>
      <c r="D991" s="349">
        <v>174518</v>
      </c>
      <c r="E991" s="344">
        <f t="shared" si="91"/>
        <v>5.3860255539781496</v>
      </c>
      <c r="F991" s="345">
        <f>SUM(E$12:E991)</f>
        <v>3191.8166965219152</v>
      </c>
      <c r="G991" s="345">
        <f t="shared" si="92"/>
        <v>106.39388988406384</v>
      </c>
      <c r="H991" s="350">
        <f t="shared" si="94"/>
        <v>136</v>
      </c>
      <c r="I991" s="350">
        <f t="shared" si="94"/>
        <v>37</v>
      </c>
    </row>
    <row r="992" spans="2:9" hidden="1" x14ac:dyDescent="0.3">
      <c r="B992" s="354">
        <v>981</v>
      </c>
      <c r="C992" s="393">
        <v>76825628</v>
      </c>
      <c r="D992" s="349">
        <v>174751</v>
      </c>
      <c r="E992" s="344">
        <f t="shared" si="91"/>
        <v>5.3932164681192516</v>
      </c>
      <c r="F992" s="345">
        <f>SUM(E$12:E992)</f>
        <v>3197.2099129900344</v>
      </c>
      <c r="G992" s="345">
        <f t="shared" si="92"/>
        <v>106.57366376633448</v>
      </c>
      <c r="H992" s="350">
        <f t="shared" si="94"/>
        <v>136</v>
      </c>
      <c r="I992" s="350">
        <f t="shared" si="94"/>
        <v>37</v>
      </c>
    </row>
    <row r="993" spans="2:9" hidden="1" x14ac:dyDescent="0.3">
      <c r="B993" s="354">
        <v>982</v>
      </c>
      <c r="C993" s="393">
        <v>77000379</v>
      </c>
      <c r="D993" s="349">
        <v>174985</v>
      </c>
      <c r="E993" s="344">
        <f t="shared" si="91"/>
        <v>5.400438244552805</v>
      </c>
      <c r="F993" s="345">
        <f>SUM(E$12:E993)</f>
        <v>3202.6103512345871</v>
      </c>
      <c r="G993" s="345">
        <f t="shared" si="92"/>
        <v>106.75367837448624</v>
      </c>
      <c r="H993" s="350">
        <f t="shared" si="94"/>
        <v>136</v>
      </c>
      <c r="I993" s="350">
        <f t="shared" si="94"/>
        <v>37</v>
      </c>
    </row>
    <row r="994" spans="2:9" hidden="1" x14ac:dyDescent="0.3">
      <c r="B994" s="354">
        <v>983</v>
      </c>
      <c r="C994" s="393">
        <v>77175364</v>
      </c>
      <c r="D994" s="349">
        <v>175218</v>
      </c>
      <c r="E994" s="344">
        <f t="shared" si="91"/>
        <v>5.4076291586939078</v>
      </c>
      <c r="F994" s="345">
        <f>SUM(E$12:E994)</f>
        <v>3208.0179803932811</v>
      </c>
      <c r="G994" s="345">
        <f t="shared" si="92"/>
        <v>106.93393267977604</v>
      </c>
      <c r="H994" s="350">
        <f t="shared" si="94"/>
        <v>136</v>
      </c>
      <c r="I994" s="350">
        <f t="shared" si="94"/>
        <v>37</v>
      </c>
    </row>
    <row r="995" spans="2:9" hidden="1" x14ac:dyDescent="0.3">
      <c r="B995" s="354">
        <v>984</v>
      </c>
      <c r="C995" s="393">
        <v>77350582</v>
      </c>
      <c r="D995" s="349">
        <v>175451</v>
      </c>
      <c r="E995" s="344">
        <f t="shared" si="91"/>
        <v>5.4148200728350098</v>
      </c>
      <c r="F995" s="345">
        <f>SUM(E$12:E995)</f>
        <v>3213.4328004661161</v>
      </c>
      <c r="G995" s="345">
        <f t="shared" si="92"/>
        <v>107.11442668220387</v>
      </c>
      <c r="H995" s="350">
        <f t="shared" si="94"/>
        <v>136</v>
      </c>
      <c r="I995" s="350">
        <f t="shared" si="94"/>
        <v>37</v>
      </c>
    </row>
    <row r="996" spans="2:9" hidden="1" x14ac:dyDescent="0.3">
      <c r="B996" s="354">
        <v>985</v>
      </c>
      <c r="C996" s="393">
        <v>77526033</v>
      </c>
      <c r="D996" s="349">
        <v>175685</v>
      </c>
      <c r="E996" s="344">
        <f t="shared" si="91"/>
        <v>5.422041849268564</v>
      </c>
      <c r="F996" s="345">
        <f>SUM(E$12:E996)</f>
        <v>3218.8548423153848</v>
      </c>
      <c r="G996" s="345">
        <f t="shared" si="92"/>
        <v>107.29516141051282</v>
      </c>
      <c r="H996" s="350">
        <f t="shared" si="94"/>
        <v>136</v>
      </c>
      <c r="I996" s="350">
        <f t="shared" si="94"/>
        <v>37</v>
      </c>
    </row>
    <row r="997" spans="2:9" hidden="1" x14ac:dyDescent="0.3">
      <c r="B997" s="354">
        <v>986</v>
      </c>
      <c r="C997" s="393">
        <v>77701718</v>
      </c>
      <c r="D997" s="349">
        <v>175918</v>
      </c>
      <c r="E997" s="344">
        <f t="shared" si="91"/>
        <v>5.429232763409666</v>
      </c>
      <c r="F997" s="345">
        <f>SUM(E$12:E997)</f>
        <v>3224.2840750787946</v>
      </c>
      <c r="G997" s="345">
        <f t="shared" si="92"/>
        <v>107.47613583595982</v>
      </c>
      <c r="H997" s="350">
        <f t="shared" si="94"/>
        <v>136</v>
      </c>
      <c r="I997" s="350">
        <f t="shared" si="94"/>
        <v>37</v>
      </c>
    </row>
    <row r="998" spans="2:9" hidden="1" x14ac:dyDescent="0.3">
      <c r="B998" s="354">
        <v>987</v>
      </c>
      <c r="C998" s="393">
        <v>77877636</v>
      </c>
      <c r="D998" s="349">
        <v>176152</v>
      </c>
      <c r="E998" s="344">
        <f t="shared" si="91"/>
        <v>5.4364545398432194</v>
      </c>
      <c r="F998" s="345">
        <f>SUM(E$12:E998)</f>
        <v>3229.7205296186376</v>
      </c>
      <c r="G998" s="345">
        <f t="shared" si="92"/>
        <v>107.65735098728791</v>
      </c>
      <c r="H998" s="350">
        <f t="shared" si="94"/>
        <v>136</v>
      </c>
      <c r="I998" s="350">
        <f t="shared" si="94"/>
        <v>37</v>
      </c>
    </row>
    <row r="999" spans="2:9" hidden="1" x14ac:dyDescent="0.3">
      <c r="B999" s="354">
        <v>988</v>
      </c>
      <c r="C999" s="393">
        <v>78053788</v>
      </c>
      <c r="D999" s="349">
        <v>176386</v>
      </c>
      <c r="E999" s="344">
        <f t="shared" si="91"/>
        <v>5.4436763162767727</v>
      </c>
      <c r="F999" s="345">
        <f>SUM(E$12:E999)</f>
        <v>3235.1642059349142</v>
      </c>
      <c r="G999" s="345">
        <f t="shared" si="92"/>
        <v>107.83880686449714</v>
      </c>
      <c r="H999" s="350">
        <f t="shared" si="94"/>
        <v>136</v>
      </c>
      <c r="I999" s="350">
        <f t="shared" si="94"/>
        <v>37</v>
      </c>
    </row>
    <row r="1000" spans="2:9" hidden="1" x14ac:dyDescent="0.3">
      <c r="B1000" s="354">
        <v>989</v>
      </c>
      <c r="C1000" s="393">
        <v>78230174</v>
      </c>
      <c r="D1000" s="349">
        <v>176620</v>
      </c>
      <c r="E1000" s="344">
        <f t="shared" si="91"/>
        <v>5.4508980927103261</v>
      </c>
      <c r="F1000" s="345">
        <f>SUM(E$12:E1000)</f>
        <v>3240.6151040276245</v>
      </c>
      <c r="G1000" s="345">
        <f t="shared" si="92"/>
        <v>108.02050346758749</v>
      </c>
      <c r="H1000" s="350">
        <f t="shared" si="94"/>
        <v>136</v>
      </c>
      <c r="I1000" s="350">
        <f t="shared" si="94"/>
        <v>37</v>
      </c>
    </row>
    <row r="1001" spans="2:9" hidden="1" x14ac:dyDescent="0.3">
      <c r="B1001" s="354">
        <v>990</v>
      </c>
      <c r="C1001" s="393">
        <v>78406794</v>
      </c>
      <c r="D1001" s="349">
        <v>176854</v>
      </c>
      <c r="E1001" s="344">
        <f t="shared" si="91"/>
        <v>5.4581198691438804</v>
      </c>
      <c r="F1001" s="345">
        <f>SUM(E$12:E1001)</f>
        <v>3246.0732238967685</v>
      </c>
      <c r="G1001" s="345">
        <f t="shared" si="92"/>
        <v>108.20244079655895</v>
      </c>
      <c r="H1001" s="350">
        <f t="shared" si="94"/>
        <v>136</v>
      </c>
      <c r="I1001" s="350">
        <f t="shared" si="94"/>
        <v>37</v>
      </c>
    </row>
    <row r="1002" spans="2:9" hidden="1" x14ac:dyDescent="0.3">
      <c r="B1002" s="354">
        <v>991</v>
      </c>
      <c r="C1002" s="393">
        <v>78583648</v>
      </c>
      <c r="D1002" s="349">
        <v>177088</v>
      </c>
      <c r="E1002" s="344">
        <f t="shared" si="91"/>
        <v>5.4653416455774337</v>
      </c>
      <c r="F1002" s="345">
        <f>SUM(E$12:E1002)</f>
        <v>3251.5385655423461</v>
      </c>
      <c r="G1002" s="345">
        <f t="shared" si="92"/>
        <v>108.38461885141153</v>
      </c>
      <c r="H1002" s="350">
        <f t="shared" si="94"/>
        <v>136</v>
      </c>
      <c r="I1002" s="350">
        <f t="shared" si="94"/>
        <v>37</v>
      </c>
    </row>
    <row r="1003" spans="2:9" hidden="1" x14ac:dyDescent="0.3">
      <c r="B1003" s="354">
        <v>992</v>
      </c>
      <c r="C1003" s="393">
        <v>78760736</v>
      </c>
      <c r="D1003" s="349">
        <v>177322</v>
      </c>
      <c r="E1003" s="344">
        <f t="shared" si="91"/>
        <v>5.4725634220109871</v>
      </c>
      <c r="F1003" s="345">
        <f>SUM(E$12:E1003)</f>
        <v>3257.0111289643569</v>
      </c>
      <c r="G1003" s="345">
        <f t="shared" si="92"/>
        <v>108.56703763214523</v>
      </c>
      <c r="H1003" s="350">
        <f t="shared" si="94"/>
        <v>136</v>
      </c>
      <c r="I1003" s="350">
        <f t="shared" si="94"/>
        <v>37</v>
      </c>
    </row>
    <row r="1004" spans="2:9" hidden="1" x14ac:dyDescent="0.3">
      <c r="B1004" s="354">
        <v>993</v>
      </c>
      <c r="C1004" s="393">
        <v>78938058</v>
      </c>
      <c r="D1004" s="349">
        <v>177556</v>
      </c>
      <c r="E1004" s="344">
        <f t="shared" si="91"/>
        <v>5.4797851984445405</v>
      </c>
      <c r="F1004" s="345">
        <f>SUM(E$12:E1004)</f>
        <v>3262.4909141628013</v>
      </c>
      <c r="G1004" s="345">
        <f t="shared" si="92"/>
        <v>108.74969713876004</v>
      </c>
      <c r="H1004" s="350">
        <f t="shared" si="94"/>
        <v>136</v>
      </c>
      <c r="I1004" s="350">
        <f t="shared" si="94"/>
        <v>37</v>
      </c>
    </row>
    <row r="1005" spans="2:9" hidden="1" x14ac:dyDescent="0.3">
      <c r="B1005" s="354">
        <v>994</v>
      </c>
      <c r="C1005" s="393">
        <v>79115614</v>
      </c>
      <c r="D1005" s="349">
        <v>177791</v>
      </c>
      <c r="E1005" s="344">
        <f t="shared" si="91"/>
        <v>5.4870378371705453</v>
      </c>
      <c r="F1005" s="345">
        <f>SUM(E$12:E1005)</f>
        <v>3267.977951999972</v>
      </c>
      <c r="G1005" s="345">
        <f t="shared" si="92"/>
        <v>108.93259839999907</v>
      </c>
      <c r="H1005" s="350">
        <f t="shared" si="94"/>
        <v>136</v>
      </c>
      <c r="I1005" s="350">
        <f t="shared" si="94"/>
        <v>37</v>
      </c>
    </row>
    <row r="1006" spans="2:9" hidden="1" x14ac:dyDescent="0.3">
      <c r="B1006" s="354">
        <v>995</v>
      </c>
      <c r="C1006" s="393">
        <v>79293405</v>
      </c>
      <c r="D1006" s="349">
        <v>178025</v>
      </c>
      <c r="E1006" s="344">
        <f t="shared" si="91"/>
        <v>5.4942596136040986</v>
      </c>
      <c r="F1006" s="345">
        <f>SUM(E$12:E1006)</f>
        <v>3273.4722116135763</v>
      </c>
      <c r="G1006" s="345">
        <f t="shared" si="92"/>
        <v>109.1157403871192</v>
      </c>
      <c r="H1006" s="350">
        <f t="shared" ref="H1006:I1021" si="95">H1005</f>
        <v>136</v>
      </c>
      <c r="I1006" s="350">
        <f t="shared" si="95"/>
        <v>37</v>
      </c>
    </row>
    <row r="1007" spans="2:9" hidden="1" x14ac:dyDescent="0.3">
      <c r="B1007" s="354">
        <v>996</v>
      </c>
      <c r="C1007" s="393">
        <v>79471430</v>
      </c>
      <c r="D1007" s="349">
        <v>178260</v>
      </c>
      <c r="E1007" s="344">
        <f t="shared" si="91"/>
        <v>5.5015122523301034</v>
      </c>
      <c r="F1007" s="345">
        <f>SUM(E$12:E1007)</f>
        <v>3278.9737238659063</v>
      </c>
      <c r="G1007" s="345">
        <f t="shared" si="92"/>
        <v>109.29912412886354</v>
      </c>
      <c r="H1007" s="350">
        <f t="shared" si="95"/>
        <v>136</v>
      </c>
      <c r="I1007" s="350">
        <f t="shared" si="95"/>
        <v>37</v>
      </c>
    </row>
    <row r="1008" spans="2:9" hidden="1" x14ac:dyDescent="0.3">
      <c r="B1008" s="354">
        <v>997</v>
      </c>
      <c r="C1008" s="393">
        <v>79649690</v>
      </c>
      <c r="D1008" s="349">
        <v>178495</v>
      </c>
      <c r="E1008" s="344">
        <f t="shared" si="91"/>
        <v>5.5087648910561073</v>
      </c>
      <c r="F1008" s="345">
        <f>SUM(E$12:E1008)</f>
        <v>3284.4824887569625</v>
      </c>
      <c r="G1008" s="345">
        <f t="shared" si="92"/>
        <v>109.48274962523209</v>
      </c>
      <c r="H1008" s="350">
        <f t="shared" si="95"/>
        <v>136</v>
      </c>
      <c r="I1008" s="350">
        <f t="shared" si="95"/>
        <v>37</v>
      </c>
    </row>
    <row r="1009" spans="2:9" hidden="1" x14ac:dyDescent="0.3">
      <c r="B1009" s="354">
        <v>998</v>
      </c>
      <c r="C1009" s="393">
        <v>79828185</v>
      </c>
      <c r="D1009" s="349">
        <v>178730</v>
      </c>
      <c r="E1009" s="344">
        <f t="shared" si="91"/>
        <v>5.5160175297821121</v>
      </c>
      <c r="F1009" s="345">
        <f>SUM(E$12:E1009)</f>
        <v>3289.9985062867445</v>
      </c>
      <c r="G1009" s="345">
        <f t="shared" si="92"/>
        <v>109.66661687622482</v>
      </c>
      <c r="H1009" s="350">
        <f t="shared" si="95"/>
        <v>136</v>
      </c>
      <c r="I1009" s="350">
        <f t="shared" si="95"/>
        <v>37</v>
      </c>
    </row>
    <row r="1010" spans="2:9" x14ac:dyDescent="0.3">
      <c r="B1010" s="354">
        <v>999</v>
      </c>
      <c r="C1010" s="393">
        <v>80006915</v>
      </c>
      <c r="D1010" s="349">
        <v>178965</v>
      </c>
      <c r="E1010" s="344">
        <f t="shared" si="91"/>
        <v>5.5232701685081169</v>
      </c>
      <c r="F1010" s="345">
        <f>SUM(E$12:E1010)</f>
        <v>3295.5217764552526</v>
      </c>
      <c r="G1010" s="345">
        <f t="shared" si="92"/>
        <v>109.85072588184175</v>
      </c>
      <c r="H1010" s="350">
        <f t="shared" si="95"/>
        <v>136</v>
      </c>
      <c r="I1010" s="350">
        <f t="shared" si="95"/>
        <v>37</v>
      </c>
    </row>
    <row r="1011" spans="2:9" hidden="1" x14ac:dyDescent="0.3">
      <c r="B1011" s="355">
        <v>1000</v>
      </c>
      <c r="C1011" s="393">
        <v>80185880</v>
      </c>
      <c r="D1011" s="353">
        <v>179200</v>
      </c>
      <c r="E1011" s="344">
        <f t="shared" si="91"/>
        <v>4.8557106083186561</v>
      </c>
      <c r="F1011" s="335">
        <f>SUM(E$12:E1011)</f>
        <v>3300.3774870635712</v>
      </c>
      <c r="G1011" s="345">
        <f t="shared" si="92"/>
        <v>110.01258290211904</v>
      </c>
      <c r="H1011" s="334">
        <f t="shared" si="95"/>
        <v>136</v>
      </c>
      <c r="I1011" s="346">
        <v>40</v>
      </c>
    </row>
    <row r="1012" spans="2:9" hidden="1" x14ac:dyDescent="0.3">
      <c r="B1012" s="354">
        <v>1001</v>
      </c>
      <c r="C1012" s="393">
        <v>80365080</v>
      </c>
      <c r="D1012" s="349">
        <v>179435</v>
      </c>
      <c r="E1012" s="344">
        <f t="shared" si="91"/>
        <v>4.8620783091721993</v>
      </c>
      <c r="F1012" s="345">
        <f>SUM(E$12:E1012)</f>
        <v>3305.2395653727435</v>
      </c>
      <c r="G1012" s="345">
        <f t="shared" si="92"/>
        <v>110.17465217909145</v>
      </c>
      <c r="H1012" s="350">
        <f t="shared" si="95"/>
        <v>136</v>
      </c>
      <c r="I1012" s="350">
        <f t="shared" si="95"/>
        <v>40</v>
      </c>
    </row>
    <row r="1013" spans="2:9" hidden="1" x14ac:dyDescent="0.3">
      <c r="B1013" s="354">
        <v>1002</v>
      </c>
      <c r="C1013" s="393">
        <v>80544515</v>
      </c>
      <c r="D1013" s="349">
        <v>179671</v>
      </c>
      <c r="E1013" s="344">
        <f t="shared" si="91"/>
        <v>4.8684731066251183</v>
      </c>
      <c r="F1013" s="345">
        <f>SUM(E$12:E1013)</f>
        <v>3310.1080384793686</v>
      </c>
      <c r="G1013" s="345">
        <f t="shared" si="92"/>
        <v>110.33693461597895</v>
      </c>
      <c r="H1013" s="350">
        <f t="shared" si="95"/>
        <v>136</v>
      </c>
      <c r="I1013" s="350">
        <f t="shared" si="95"/>
        <v>40</v>
      </c>
    </row>
    <row r="1014" spans="2:9" hidden="1" x14ac:dyDescent="0.3">
      <c r="B1014" s="354">
        <v>1003</v>
      </c>
      <c r="C1014" s="393">
        <v>80724186</v>
      </c>
      <c r="D1014" s="349">
        <v>179906</v>
      </c>
      <c r="E1014" s="344">
        <f t="shared" si="91"/>
        <v>4.8748408074786616</v>
      </c>
      <c r="F1014" s="345">
        <f>SUM(E$12:E1014)</f>
        <v>3314.982879286847</v>
      </c>
      <c r="G1014" s="345">
        <f t="shared" si="92"/>
        <v>110.49942930956156</v>
      </c>
      <c r="H1014" s="350">
        <f t="shared" si="95"/>
        <v>136</v>
      </c>
      <c r="I1014" s="350">
        <f t="shared" si="95"/>
        <v>40</v>
      </c>
    </row>
    <row r="1015" spans="2:9" hidden="1" x14ac:dyDescent="0.3">
      <c r="B1015" s="354">
        <v>1004</v>
      </c>
      <c r="C1015" s="393">
        <v>80904092</v>
      </c>
      <c r="D1015" s="349">
        <v>180142</v>
      </c>
      <c r="E1015" s="344">
        <f t="shared" si="91"/>
        <v>4.8812356049315815</v>
      </c>
      <c r="F1015" s="345">
        <f>SUM(E$12:E1015)</f>
        <v>3319.8641148917786</v>
      </c>
      <c r="G1015" s="345">
        <f t="shared" si="92"/>
        <v>110.66213716305928</v>
      </c>
      <c r="H1015" s="350">
        <f t="shared" si="95"/>
        <v>136</v>
      </c>
      <c r="I1015" s="350">
        <f t="shared" si="95"/>
        <v>40</v>
      </c>
    </row>
    <row r="1016" spans="2:9" hidden="1" x14ac:dyDescent="0.3">
      <c r="B1016" s="354">
        <v>1005</v>
      </c>
      <c r="C1016" s="393">
        <v>81084234</v>
      </c>
      <c r="D1016" s="349">
        <v>180377</v>
      </c>
      <c r="E1016" s="344">
        <f t="shared" si="91"/>
        <v>4.8876033057851238</v>
      </c>
      <c r="F1016" s="345">
        <f>SUM(E$12:E1016)</f>
        <v>3324.7517181975636</v>
      </c>
      <c r="G1016" s="345">
        <f t="shared" si="92"/>
        <v>110.82505727325211</v>
      </c>
      <c r="H1016" s="350">
        <f t="shared" si="95"/>
        <v>136</v>
      </c>
      <c r="I1016" s="350">
        <f t="shared" si="95"/>
        <v>40</v>
      </c>
    </row>
    <row r="1017" spans="2:9" hidden="1" x14ac:dyDescent="0.3">
      <c r="B1017" s="354">
        <v>1006</v>
      </c>
      <c r="C1017" s="393">
        <v>81264611</v>
      </c>
      <c r="D1017" s="349">
        <v>180613</v>
      </c>
      <c r="E1017" s="344">
        <f t="shared" si="91"/>
        <v>4.8939981032380437</v>
      </c>
      <c r="F1017" s="345">
        <f>SUM(E$12:E1017)</f>
        <v>3329.6457163008017</v>
      </c>
      <c r="G1017" s="345">
        <f t="shared" si="92"/>
        <v>110.98819054336006</v>
      </c>
      <c r="H1017" s="350">
        <f t="shared" si="95"/>
        <v>136</v>
      </c>
      <c r="I1017" s="350">
        <f t="shared" si="95"/>
        <v>40</v>
      </c>
    </row>
    <row r="1018" spans="2:9" hidden="1" x14ac:dyDescent="0.3">
      <c r="B1018" s="354">
        <v>1007</v>
      </c>
      <c r="C1018" s="393">
        <v>81445224</v>
      </c>
      <c r="D1018" s="349">
        <v>180849</v>
      </c>
      <c r="E1018" s="344">
        <f t="shared" si="91"/>
        <v>4.9003929006909637</v>
      </c>
      <c r="F1018" s="345">
        <f>SUM(E$12:E1018)</f>
        <v>3334.5461092014925</v>
      </c>
      <c r="G1018" s="345">
        <f t="shared" si="92"/>
        <v>111.15153697338309</v>
      </c>
      <c r="H1018" s="350">
        <f t="shared" si="95"/>
        <v>136</v>
      </c>
      <c r="I1018" s="350">
        <f t="shared" si="95"/>
        <v>40</v>
      </c>
    </row>
    <row r="1019" spans="2:9" hidden="1" x14ac:dyDescent="0.3">
      <c r="B1019" s="354">
        <v>1008</v>
      </c>
      <c r="C1019" s="393">
        <v>81626073</v>
      </c>
      <c r="D1019" s="349">
        <v>181085</v>
      </c>
      <c r="E1019" s="344">
        <f t="shared" si="91"/>
        <v>4.9067876981438827</v>
      </c>
      <c r="F1019" s="345">
        <f>SUM(E$12:E1019)</f>
        <v>3339.4528968996365</v>
      </c>
      <c r="G1019" s="345">
        <f t="shared" si="92"/>
        <v>111.31509656332122</v>
      </c>
      <c r="H1019" s="350">
        <f t="shared" si="95"/>
        <v>136</v>
      </c>
      <c r="I1019" s="350">
        <f t="shared" si="95"/>
        <v>40</v>
      </c>
    </row>
    <row r="1020" spans="2:9" hidden="1" x14ac:dyDescent="0.3">
      <c r="B1020" s="354">
        <v>1009</v>
      </c>
      <c r="C1020" s="393">
        <v>81807158</v>
      </c>
      <c r="D1020" s="349">
        <v>181321</v>
      </c>
      <c r="E1020" s="344">
        <f t="shared" si="91"/>
        <v>4.9131824955968026</v>
      </c>
      <c r="F1020" s="345">
        <f>SUM(E$12:E1020)</f>
        <v>3344.3660793952331</v>
      </c>
      <c r="G1020" s="345">
        <f t="shared" si="92"/>
        <v>111.47886931317444</v>
      </c>
      <c r="H1020" s="350">
        <f t="shared" si="95"/>
        <v>136</v>
      </c>
      <c r="I1020" s="350">
        <f t="shared" si="95"/>
        <v>40</v>
      </c>
    </row>
    <row r="1021" spans="2:9" hidden="1" x14ac:dyDescent="0.3">
      <c r="B1021" s="354">
        <v>1010</v>
      </c>
      <c r="C1021" s="393">
        <v>81988479</v>
      </c>
      <c r="D1021" s="349">
        <v>181558</v>
      </c>
      <c r="E1021" s="344">
        <f t="shared" si="91"/>
        <v>4.9196043896490993</v>
      </c>
      <c r="F1021" s="345">
        <f>SUM(E$12:E1021)</f>
        <v>3349.2856837848822</v>
      </c>
      <c r="G1021" s="345">
        <f t="shared" si="92"/>
        <v>111.64285612616274</v>
      </c>
      <c r="H1021" s="350">
        <f t="shared" si="95"/>
        <v>136</v>
      </c>
      <c r="I1021" s="350">
        <f t="shared" si="95"/>
        <v>40</v>
      </c>
    </row>
    <row r="1022" spans="2:9" hidden="1" x14ac:dyDescent="0.3">
      <c r="B1022" s="354">
        <v>1011</v>
      </c>
      <c r="C1022" s="393">
        <v>82170037</v>
      </c>
      <c r="D1022" s="349">
        <v>181794</v>
      </c>
      <c r="E1022" s="344">
        <f t="shared" si="91"/>
        <v>4.9174713949525275</v>
      </c>
      <c r="F1022" s="345">
        <f>SUM(E$12:E1022)</f>
        <v>3354.2031551798345</v>
      </c>
      <c r="G1022" s="345">
        <f t="shared" si="92"/>
        <v>111.80677183932782</v>
      </c>
      <c r="H1022" s="350">
        <v>141</v>
      </c>
      <c r="I1022" s="350">
        <f t="shared" ref="I1022:I1085" si="96">I1021</f>
        <v>40</v>
      </c>
    </row>
    <row r="1023" spans="2:9" hidden="1" x14ac:dyDescent="0.3">
      <c r="B1023" s="354">
        <v>1012</v>
      </c>
      <c r="C1023" s="393">
        <v>82351831</v>
      </c>
      <c r="D1023" s="349">
        <v>182030</v>
      </c>
      <c r="E1023" s="344">
        <f t="shared" si="91"/>
        <v>4.9238551218588551</v>
      </c>
      <c r="F1023" s="345">
        <f>SUM(E$12:E1023)</f>
        <v>3359.1270103016932</v>
      </c>
      <c r="G1023" s="345">
        <f t="shared" si="92"/>
        <v>111.97090034338977</v>
      </c>
      <c r="H1023" s="350">
        <f t="shared" ref="H1023:I1086" si="97">H1022</f>
        <v>141</v>
      </c>
      <c r="I1023" s="350">
        <f t="shared" si="96"/>
        <v>40</v>
      </c>
    </row>
    <row r="1024" spans="2:9" hidden="1" x14ac:dyDescent="0.3">
      <c r="B1024" s="354">
        <v>1013</v>
      </c>
      <c r="C1024" s="393">
        <v>82533861</v>
      </c>
      <c r="D1024" s="349">
        <v>182267</v>
      </c>
      <c r="E1024" s="344">
        <f t="shared" si="91"/>
        <v>4.9302658984554624</v>
      </c>
      <c r="F1024" s="345">
        <f>SUM(E$12:E1024)</f>
        <v>3364.0572762001489</v>
      </c>
      <c r="G1024" s="345">
        <f t="shared" si="92"/>
        <v>112.13524254000497</v>
      </c>
      <c r="H1024" s="350">
        <f t="shared" si="97"/>
        <v>141</v>
      </c>
      <c r="I1024" s="350">
        <f t="shared" si="96"/>
        <v>40</v>
      </c>
    </row>
    <row r="1025" spans="2:9" hidden="1" x14ac:dyDescent="0.3">
      <c r="B1025" s="354">
        <v>1014</v>
      </c>
      <c r="C1025" s="393">
        <v>82716128</v>
      </c>
      <c r="D1025" s="349">
        <v>182504</v>
      </c>
      <c r="E1025" s="344">
        <f t="shared" si="91"/>
        <v>4.9366766750520705</v>
      </c>
      <c r="F1025" s="345">
        <f>SUM(E$12:E1025)</f>
        <v>3368.9939528752011</v>
      </c>
      <c r="G1025" s="345">
        <f t="shared" si="92"/>
        <v>112.29979842917336</v>
      </c>
      <c r="H1025" s="350">
        <f t="shared" si="97"/>
        <v>141</v>
      </c>
      <c r="I1025" s="350">
        <f t="shared" si="96"/>
        <v>40</v>
      </c>
    </row>
    <row r="1026" spans="2:9" hidden="1" x14ac:dyDescent="0.3">
      <c r="B1026" s="354">
        <v>1015</v>
      </c>
      <c r="C1026" s="393">
        <v>82898632</v>
      </c>
      <c r="D1026" s="349">
        <v>182741</v>
      </c>
      <c r="E1026" s="344">
        <f t="shared" si="91"/>
        <v>4.9430874516486787</v>
      </c>
      <c r="F1026" s="345">
        <f>SUM(E$12:E1026)</f>
        <v>3373.9370403268499</v>
      </c>
      <c r="G1026" s="345">
        <f t="shared" si="92"/>
        <v>112.46456801089499</v>
      </c>
      <c r="H1026" s="350">
        <f t="shared" si="97"/>
        <v>141</v>
      </c>
      <c r="I1026" s="350">
        <f t="shared" si="96"/>
        <v>40</v>
      </c>
    </row>
    <row r="1027" spans="2:9" hidden="1" x14ac:dyDescent="0.3">
      <c r="B1027" s="354">
        <v>1016</v>
      </c>
      <c r="C1027" s="393">
        <v>83081373</v>
      </c>
      <c r="D1027" s="349">
        <v>182978</v>
      </c>
      <c r="E1027" s="344">
        <f t="shared" si="91"/>
        <v>4.9494982282452868</v>
      </c>
      <c r="F1027" s="345">
        <f>SUM(E$12:E1027)</f>
        <v>3378.8865385550953</v>
      </c>
      <c r="G1027" s="345">
        <f t="shared" si="92"/>
        <v>112.62955128516984</v>
      </c>
      <c r="H1027" s="350">
        <f t="shared" si="97"/>
        <v>141</v>
      </c>
      <c r="I1027" s="350">
        <f t="shared" si="96"/>
        <v>40</v>
      </c>
    </row>
    <row r="1028" spans="2:9" hidden="1" x14ac:dyDescent="0.3">
      <c r="B1028" s="354">
        <v>1017</v>
      </c>
      <c r="C1028" s="393">
        <v>83264351</v>
      </c>
      <c r="D1028" s="349">
        <v>183215</v>
      </c>
      <c r="E1028" s="344">
        <f t="shared" si="91"/>
        <v>4.9559090048418941</v>
      </c>
      <c r="F1028" s="345">
        <f>SUM(E$12:E1028)</f>
        <v>3383.8424475599372</v>
      </c>
      <c r="G1028" s="345">
        <f t="shared" si="92"/>
        <v>112.7947482519979</v>
      </c>
      <c r="H1028" s="350">
        <f t="shared" si="97"/>
        <v>141</v>
      </c>
      <c r="I1028" s="350">
        <f t="shared" si="96"/>
        <v>40</v>
      </c>
    </row>
    <row r="1029" spans="2:9" hidden="1" x14ac:dyDescent="0.3">
      <c r="B1029" s="354">
        <v>1018</v>
      </c>
      <c r="C1029" s="393">
        <v>83447566</v>
      </c>
      <c r="D1029" s="349">
        <v>183452</v>
      </c>
      <c r="E1029" s="344">
        <f t="shared" si="91"/>
        <v>4.9623197814385023</v>
      </c>
      <c r="F1029" s="345">
        <f>SUM(E$12:E1029)</f>
        <v>3388.8047673413757</v>
      </c>
      <c r="G1029" s="345">
        <f t="shared" si="92"/>
        <v>112.9601589113792</v>
      </c>
      <c r="H1029" s="350">
        <f t="shared" si="97"/>
        <v>141</v>
      </c>
      <c r="I1029" s="350">
        <f t="shared" si="96"/>
        <v>40</v>
      </c>
    </row>
    <row r="1030" spans="2:9" hidden="1" x14ac:dyDescent="0.3">
      <c r="B1030" s="354">
        <v>1019</v>
      </c>
      <c r="C1030" s="393">
        <v>83631018</v>
      </c>
      <c r="D1030" s="349">
        <v>183689</v>
      </c>
      <c r="E1030" s="344">
        <f t="shared" si="91"/>
        <v>4.9687305580351104</v>
      </c>
      <c r="F1030" s="345">
        <f>SUM(E$12:E1030)</f>
        <v>3393.7734978994108</v>
      </c>
      <c r="G1030" s="345">
        <f t="shared" si="92"/>
        <v>113.12578326331369</v>
      </c>
      <c r="H1030" s="350">
        <f t="shared" si="97"/>
        <v>141</v>
      </c>
      <c r="I1030" s="350">
        <f t="shared" si="96"/>
        <v>40</v>
      </c>
    </row>
    <row r="1031" spans="2:9" hidden="1" x14ac:dyDescent="0.3">
      <c r="B1031" s="354">
        <v>1020</v>
      </c>
      <c r="C1031" s="393">
        <v>83814707</v>
      </c>
      <c r="D1031" s="349">
        <v>183926</v>
      </c>
      <c r="E1031" s="344">
        <f t="shared" si="91"/>
        <v>4.9751413346317186</v>
      </c>
      <c r="F1031" s="345">
        <f>SUM(E$12:E1031)</f>
        <v>3398.7486392340425</v>
      </c>
      <c r="G1031" s="345">
        <f t="shared" si="92"/>
        <v>113.29162130780142</v>
      </c>
      <c r="H1031" s="350">
        <f t="shared" si="97"/>
        <v>141</v>
      </c>
      <c r="I1031" s="350">
        <f t="shared" si="96"/>
        <v>40</v>
      </c>
    </row>
    <row r="1032" spans="2:9" hidden="1" x14ac:dyDescent="0.3">
      <c r="B1032" s="354">
        <v>1021</v>
      </c>
      <c r="C1032" s="393">
        <v>83998633</v>
      </c>
      <c r="D1032" s="349">
        <v>184164</v>
      </c>
      <c r="E1032" s="344">
        <f t="shared" si="91"/>
        <v>4.9815791609186073</v>
      </c>
      <c r="F1032" s="345">
        <f>SUM(E$12:E1032)</f>
        <v>3403.730218394961</v>
      </c>
      <c r="G1032" s="345">
        <f t="shared" si="92"/>
        <v>113.4576739464987</v>
      </c>
      <c r="H1032" s="350">
        <f t="shared" si="97"/>
        <v>141</v>
      </c>
      <c r="I1032" s="350">
        <f t="shared" si="96"/>
        <v>40</v>
      </c>
    </row>
    <row r="1033" spans="2:9" hidden="1" x14ac:dyDescent="0.3">
      <c r="B1033" s="354">
        <v>1022</v>
      </c>
      <c r="C1033" s="393">
        <v>84182797</v>
      </c>
      <c r="D1033" s="349">
        <v>184402</v>
      </c>
      <c r="E1033" s="344">
        <f t="shared" si="91"/>
        <v>4.9880169872054969</v>
      </c>
      <c r="F1033" s="345">
        <f>SUM(E$12:E1033)</f>
        <v>3408.7182353821663</v>
      </c>
      <c r="G1033" s="345">
        <f t="shared" si="92"/>
        <v>113.62394117940555</v>
      </c>
      <c r="H1033" s="350">
        <f t="shared" si="97"/>
        <v>141</v>
      </c>
      <c r="I1033" s="350">
        <f t="shared" si="96"/>
        <v>40</v>
      </c>
    </row>
    <row r="1034" spans="2:9" hidden="1" x14ac:dyDescent="0.3">
      <c r="B1034" s="354">
        <v>1023</v>
      </c>
      <c r="C1034" s="393">
        <v>84367199</v>
      </c>
      <c r="D1034" s="349">
        <v>184639</v>
      </c>
      <c r="E1034" s="344">
        <f t="shared" si="91"/>
        <v>4.9944277638021042</v>
      </c>
      <c r="F1034" s="345">
        <f>SUM(E$12:E1034)</f>
        <v>3413.7126631459682</v>
      </c>
      <c r="G1034" s="345">
        <f t="shared" si="92"/>
        <v>113.79042210486561</v>
      </c>
      <c r="H1034" s="350">
        <f t="shared" si="97"/>
        <v>141</v>
      </c>
      <c r="I1034" s="350">
        <f t="shared" si="96"/>
        <v>40</v>
      </c>
    </row>
    <row r="1035" spans="2:9" hidden="1" x14ac:dyDescent="0.3">
      <c r="B1035" s="354">
        <v>1024</v>
      </c>
      <c r="C1035" s="393">
        <v>84551838</v>
      </c>
      <c r="D1035" s="349">
        <v>184877</v>
      </c>
      <c r="E1035" s="344">
        <f t="shared" si="91"/>
        <v>5.0008655900889938</v>
      </c>
      <c r="F1035" s="345">
        <f>SUM(E$12:E1035)</f>
        <v>3418.713528736057</v>
      </c>
      <c r="G1035" s="345">
        <f t="shared" si="92"/>
        <v>113.95711762453523</v>
      </c>
      <c r="H1035" s="350">
        <f t="shared" si="97"/>
        <v>141</v>
      </c>
      <c r="I1035" s="350">
        <f t="shared" si="96"/>
        <v>40</v>
      </c>
    </row>
    <row r="1036" spans="2:9" hidden="1" x14ac:dyDescent="0.3">
      <c r="B1036" s="354">
        <v>1025</v>
      </c>
      <c r="C1036" s="393">
        <v>84736715</v>
      </c>
      <c r="D1036" s="349">
        <v>185115</v>
      </c>
      <c r="E1036" s="344">
        <f t="shared" ref="E1036:E1099" si="98">D1036/(VLOOKUP(H1036,$L$12:$N$51,3,0)+VLOOKUP(I1036,$P$12:$R$131,3,0)*$F$8/$E$8)</f>
        <v>5.0073034163758825</v>
      </c>
      <c r="F1036" s="345">
        <f>SUM(E$12:E1036)</f>
        <v>3423.7208321524331</v>
      </c>
      <c r="G1036" s="345">
        <f t="shared" si="92"/>
        <v>114.12402773841444</v>
      </c>
      <c r="H1036" s="350">
        <f t="shared" si="97"/>
        <v>141</v>
      </c>
      <c r="I1036" s="350">
        <f t="shared" si="96"/>
        <v>40</v>
      </c>
    </row>
    <row r="1037" spans="2:9" hidden="1" x14ac:dyDescent="0.3">
      <c r="B1037" s="354">
        <v>1026</v>
      </c>
      <c r="C1037" s="393">
        <v>84921830</v>
      </c>
      <c r="D1037" s="349">
        <v>185353</v>
      </c>
      <c r="E1037" s="344">
        <f t="shared" si="98"/>
        <v>5.0137412426627712</v>
      </c>
      <c r="F1037" s="345">
        <f>SUM(E$12:E1037)</f>
        <v>3428.734573395096</v>
      </c>
      <c r="G1037" s="345">
        <f t="shared" ref="G1037:G1100" si="99">F1037/$B$8</f>
        <v>114.2911524465032</v>
      </c>
      <c r="H1037" s="350">
        <f t="shared" si="97"/>
        <v>141</v>
      </c>
      <c r="I1037" s="350">
        <f t="shared" si="96"/>
        <v>40</v>
      </c>
    </row>
    <row r="1038" spans="2:9" hidden="1" x14ac:dyDescent="0.3">
      <c r="B1038" s="354">
        <v>1027</v>
      </c>
      <c r="C1038" s="393">
        <v>85107183</v>
      </c>
      <c r="D1038" s="349">
        <v>185591</v>
      </c>
      <c r="E1038" s="344">
        <f t="shared" si="98"/>
        <v>5.0201790689496608</v>
      </c>
      <c r="F1038" s="345">
        <f>SUM(E$12:E1038)</f>
        <v>3433.7547524640459</v>
      </c>
      <c r="G1038" s="345">
        <f t="shared" si="99"/>
        <v>114.45849174880153</v>
      </c>
      <c r="H1038" s="350">
        <f t="shared" si="97"/>
        <v>141</v>
      </c>
      <c r="I1038" s="350">
        <f t="shared" si="96"/>
        <v>40</v>
      </c>
    </row>
    <row r="1039" spans="2:9" hidden="1" x14ac:dyDescent="0.3">
      <c r="B1039" s="354">
        <v>1028</v>
      </c>
      <c r="C1039" s="393">
        <v>85292774</v>
      </c>
      <c r="D1039" s="349">
        <v>185830</v>
      </c>
      <c r="E1039" s="344">
        <f t="shared" si="98"/>
        <v>5.026643944926831</v>
      </c>
      <c r="F1039" s="345">
        <f>SUM(E$12:E1039)</f>
        <v>3438.7813964089728</v>
      </c>
      <c r="G1039" s="345">
        <f t="shared" si="99"/>
        <v>114.62604654696575</v>
      </c>
      <c r="H1039" s="350">
        <f t="shared" si="97"/>
        <v>141</v>
      </c>
      <c r="I1039" s="350">
        <f t="shared" si="96"/>
        <v>40</v>
      </c>
    </row>
    <row r="1040" spans="2:9" hidden="1" x14ac:dyDescent="0.3">
      <c r="B1040" s="354">
        <v>1029</v>
      </c>
      <c r="C1040" s="393">
        <v>85478604</v>
      </c>
      <c r="D1040" s="349">
        <v>186068</v>
      </c>
      <c r="E1040" s="344">
        <f t="shared" si="98"/>
        <v>5.0330817712137197</v>
      </c>
      <c r="F1040" s="345">
        <f>SUM(E$12:E1040)</f>
        <v>3443.8144781801866</v>
      </c>
      <c r="G1040" s="345">
        <f t="shared" si="99"/>
        <v>114.79381593933955</v>
      </c>
      <c r="H1040" s="350">
        <f t="shared" si="97"/>
        <v>141</v>
      </c>
      <c r="I1040" s="350">
        <f t="shared" si="96"/>
        <v>40</v>
      </c>
    </row>
    <row r="1041" spans="2:9" hidden="1" x14ac:dyDescent="0.3">
      <c r="B1041" s="354">
        <v>1030</v>
      </c>
      <c r="C1041" s="393">
        <v>85664672</v>
      </c>
      <c r="D1041" s="349">
        <v>186306</v>
      </c>
      <c r="E1041" s="344">
        <f t="shared" si="98"/>
        <v>5.0395195975006084</v>
      </c>
      <c r="F1041" s="345">
        <f>SUM(E$12:E1041)</f>
        <v>3448.8539977776873</v>
      </c>
      <c r="G1041" s="345">
        <f t="shared" si="99"/>
        <v>114.9617999259229</v>
      </c>
      <c r="H1041" s="350">
        <f t="shared" si="97"/>
        <v>141</v>
      </c>
      <c r="I1041" s="350">
        <f t="shared" si="96"/>
        <v>40</v>
      </c>
    </row>
    <row r="1042" spans="2:9" hidden="1" x14ac:dyDescent="0.3">
      <c r="B1042" s="354">
        <v>1031</v>
      </c>
      <c r="C1042" s="393">
        <v>85850978</v>
      </c>
      <c r="D1042" s="349">
        <v>186545</v>
      </c>
      <c r="E1042" s="344">
        <f t="shared" si="98"/>
        <v>5.0459844734777786</v>
      </c>
      <c r="F1042" s="345">
        <f>SUM(E$12:E1042)</f>
        <v>3453.8999822511651</v>
      </c>
      <c r="G1042" s="345">
        <f t="shared" si="99"/>
        <v>115.12999940837217</v>
      </c>
      <c r="H1042" s="350">
        <f t="shared" si="97"/>
        <v>141</v>
      </c>
      <c r="I1042" s="350">
        <f t="shared" si="96"/>
        <v>40</v>
      </c>
    </row>
    <row r="1043" spans="2:9" hidden="1" x14ac:dyDescent="0.3">
      <c r="B1043" s="354">
        <v>1032</v>
      </c>
      <c r="C1043" s="393">
        <v>86037523</v>
      </c>
      <c r="D1043" s="349">
        <v>186784</v>
      </c>
      <c r="E1043" s="344">
        <f t="shared" si="98"/>
        <v>5.0524493494549487</v>
      </c>
      <c r="F1043" s="345">
        <f>SUM(E$12:E1043)</f>
        <v>3458.95243160062</v>
      </c>
      <c r="G1043" s="345">
        <f t="shared" si="99"/>
        <v>115.29841438668733</v>
      </c>
      <c r="H1043" s="350">
        <f t="shared" si="97"/>
        <v>141</v>
      </c>
      <c r="I1043" s="350">
        <f t="shared" si="96"/>
        <v>40</v>
      </c>
    </row>
    <row r="1044" spans="2:9" hidden="1" x14ac:dyDescent="0.3">
      <c r="B1044" s="354">
        <v>1033</v>
      </c>
      <c r="C1044" s="393">
        <v>86224307</v>
      </c>
      <c r="D1044" s="349">
        <v>187023</v>
      </c>
      <c r="E1044" s="344">
        <f t="shared" si="98"/>
        <v>5.0589142254321189</v>
      </c>
      <c r="F1044" s="345">
        <f>SUM(E$12:E1044)</f>
        <v>3464.0113458260521</v>
      </c>
      <c r="G1044" s="345">
        <f t="shared" si="99"/>
        <v>115.4670448608684</v>
      </c>
      <c r="H1044" s="350">
        <f t="shared" si="97"/>
        <v>141</v>
      </c>
      <c r="I1044" s="350">
        <f t="shared" si="96"/>
        <v>40</v>
      </c>
    </row>
    <row r="1045" spans="2:9" hidden="1" x14ac:dyDescent="0.3">
      <c r="B1045" s="354">
        <v>1034</v>
      </c>
      <c r="C1045" s="393">
        <v>86411330</v>
      </c>
      <c r="D1045" s="349">
        <v>187262</v>
      </c>
      <c r="E1045" s="344">
        <f t="shared" si="98"/>
        <v>5.065379101409289</v>
      </c>
      <c r="F1045" s="345">
        <f>SUM(E$12:E1045)</f>
        <v>3469.0767249274613</v>
      </c>
      <c r="G1045" s="345">
        <f t="shared" si="99"/>
        <v>115.63589083091537</v>
      </c>
      <c r="H1045" s="350">
        <f t="shared" si="97"/>
        <v>141</v>
      </c>
      <c r="I1045" s="350">
        <f t="shared" si="96"/>
        <v>40</v>
      </c>
    </row>
    <row r="1046" spans="2:9" hidden="1" x14ac:dyDescent="0.3">
      <c r="B1046" s="354">
        <v>1035</v>
      </c>
      <c r="C1046" s="393">
        <v>86598592</v>
      </c>
      <c r="D1046" s="349">
        <v>187501</v>
      </c>
      <c r="E1046" s="344">
        <f t="shared" si="98"/>
        <v>5.0718439773864592</v>
      </c>
      <c r="F1046" s="345">
        <f>SUM(E$12:E1046)</f>
        <v>3474.1485689048477</v>
      </c>
      <c r="G1046" s="345">
        <f t="shared" si="99"/>
        <v>115.80495229682826</v>
      </c>
      <c r="H1046" s="350">
        <f t="shared" si="97"/>
        <v>141</v>
      </c>
      <c r="I1046" s="350">
        <f t="shared" si="96"/>
        <v>40</v>
      </c>
    </row>
    <row r="1047" spans="2:9" hidden="1" x14ac:dyDescent="0.3">
      <c r="B1047" s="354">
        <v>1036</v>
      </c>
      <c r="C1047" s="393">
        <v>86786093</v>
      </c>
      <c r="D1047" s="349">
        <v>187740</v>
      </c>
      <c r="E1047" s="344">
        <f t="shared" si="98"/>
        <v>5.0783088533636294</v>
      </c>
      <c r="F1047" s="345">
        <f>SUM(E$12:E1047)</f>
        <v>3479.2268777582112</v>
      </c>
      <c r="G1047" s="345">
        <f t="shared" si="99"/>
        <v>115.97422925860704</v>
      </c>
      <c r="H1047" s="350">
        <f t="shared" si="97"/>
        <v>141</v>
      </c>
      <c r="I1047" s="350">
        <f t="shared" si="96"/>
        <v>40</v>
      </c>
    </row>
    <row r="1048" spans="2:9" hidden="1" x14ac:dyDescent="0.3">
      <c r="B1048" s="354">
        <v>1037</v>
      </c>
      <c r="C1048" s="393">
        <v>86973833</v>
      </c>
      <c r="D1048" s="349">
        <v>187979</v>
      </c>
      <c r="E1048" s="344">
        <f t="shared" si="98"/>
        <v>5.0847737293407986</v>
      </c>
      <c r="F1048" s="345">
        <f>SUM(E$12:E1048)</f>
        <v>3484.3116514875519</v>
      </c>
      <c r="G1048" s="345">
        <f t="shared" si="99"/>
        <v>116.14372171625173</v>
      </c>
      <c r="H1048" s="350">
        <f t="shared" si="97"/>
        <v>141</v>
      </c>
      <c r="I1048" s="350">
        <f t="shared" si="96"/>
        <v>40</v>
      </c>
    </row>
    <row r="1049" spans="2:9" hidden="1" x14ac:dyDescent="0.3">
      <c r="B1049" s="354">
        <v>1038</v>
      </c>
      <c r="C1049" s="393">
        <v>87161812</v>
      </c>
      <c r="D1049" s="349">
        <v>188218</v>
      </c>
      <c r="E1049" s="344">
        <f t="shared" si="98"/>
        <v>5.0912386053179688</v>
      </c>
      <c r="F1049" s="345">
        <f>SUM(E$12:E1049)</f>
        <v>3489.4028900928697</v>
      </c>
      <c r="G1049" s="345">
        <f t="shared" si="99"/>
        <v>116.31342966976233</v>
      </c>
      <c r="H1049" s="350">
        <f t="shared" si="97"/>
        <v>141</v>
      </c>
      <c r="I1049" s="350">
        <f t="shared" si="96"/>
        <v>40</v>
      </c>
    </row>
    <row r="1050" spans="2:9" hidden="1" x14ac:dyDescent="0.3">
      <c r="B1050" s="354">
        <v>1039</v>
      </c>
      <c r="C1050" s="393">
        <v>87350030</v>
      </c>
      <c r="D1050" s="349">
        <v>188458</v>
      </c>
      <c r="E1050" s="344">
        <f t="shared" si="98"/>
        <v>5.0977305309854204</v>
      </c>
      <c r="F1050" s="345">
        <f>SUM(E$12:E1050)</f>
        <v>3494.500620623855</v>
      </c>
      <c r="G1050" s="345">
        <f t="shared" si="99"/>
        <v>116.48335402079516</v>
      </c>
      <c r="H1050" s="350">
        <f t="shared" si="97"/>
        <v>141</v>
      </c>
      <c r="I1050" s="350">
        <f t="shared" si="96"/>
        <v>40</v>
      </c>
    </row>
    <row r="1051" spans="2:9" hidden="1" x14ac:dyDescent="0.3">
      <c r="B1051" s="354">
        <v>1040</v>
      </c>
      <c r="C1051" s="393">
        <v>87538488</v>
      </c>
      <c r="D1051" s="349">
        <v>188698</v>
      </c>
      <c r="E1051" s="344">
        <f t="shared" si="98"/>
        <v>5.1042224566528711</v>
      </c>
      <c r="F1051" s="345">
        <f>SUM(E$12:E1051)</f>
        <v>3499.6048430805076</v>
      </c>
      <c r="G1051" s="345">
        <f t="shared" si="99"/>
        <v>116.65349476935026</v>
      </c>
      <c r="H1051" s="350">
        <f t="shared" si="97"/>
        <v>141</v>
      </c>
      <c r="I1051" s="350">
        <f t="shared" si="96"/>
        <v>40</v>
      </c>
    </row>
    <row r="1052" spans="2:9" hidden="1" x14ac:dyDescent="0.3">
      <c r="B1052" s="354">
        <v>1041</v>
      </c>
      <c r="C1052" s="393">
        <v>87727186</v>
      </c>
      <c r="D1052" s="349">
        <v>188937</v>
      </c>
      <c r="E1052" s="344">
        <f t="shared" si="98"/>
        <v>5.1106873326300413</v>
      </c>
      <c r="F1052" s="345">
        <f>SUM(E$12:E1052)</f>
        <v>3504.7155304131375</v>
      </c>
      <c r="G1052" s="345">
        <f t="shared" si="99"/>
        <v>116.82385101377125</v>
      </c>
      <c r="H1052" s="350">
        <f t="shared" si="97"/>
        <v>141</v>
      </c>
      <c r="I1052" s="350">
        <f t="shared" si="96"/>
        <v>40</v>
      </c>
    </row>
    <row r="1053" spans="2:9" hidden="1" x14ac:dyDescent="0.3">
      <c r="B1053" s="354">
        <v>1042</v>
      </c>
      <c r="C1053" s="393">
        <v>87916123</v>
      </c>
      <c r="D1053" s="349">
        <v>189177</v>
      </c>
      <c r="E1053" s="344">
        <f t="shared" si="98"/>
        <v>5.1171792582974929</v>
      </c>
      <c r="F1053" s="345">
        <f>SUM(E$12:E1053)</f>
        <v>3509.8327096714352</v>
      </c>
      <c r="G1053" s="345">
        <f t="shared" si="99"/>
        <v>116.9944236557145</v>
      </c>
      <c r="H1053" s="350">
        <f t="shared" si="97"/>
        <v>141</v>
      </c>
      <c r="I1053" s="350">
        <f t="shared" si="96"/>
        <v>40</v>
      </c>
    </row>
    <row r="1054" spans="2:9" hidden="1" x14ac:dyDescent="0.3">
      <c r="B1054" s="354">
        <v>1043</v>
      </c>
      <c r="C1054" s="393">
        <v>88105300</v>
      </c>
      <c r="D1054" s="349">
        <v>189417</v>
      </c>
      <c r="E1054" s="344">
        <f t="shared" si="98"/>
        <v>5.1236711839649436</v>
      </c>
      <c r="F1054" s="345">
        <f>SUM(E$12:E1054)</f>
        <v>3514.9563808554003</v>
      </c>
      <c r="G1054" s="345">
        <f t="shared" si="99"/>
        <v>117.16521269518002</v>
      </c>
      <c r="H1054" s="350">
        <f t="shared" si="97"/>
        <v>141</v>
      </c>
      <c r="I1054" s="350">
        <f t="shared" si="96"/>
        <v>40</v>
      </c>
    </row>
    <row r="1055" spans="2:9" hidden="1" x14ac:dyDescent="0.3">
      <c r="B1055" s="354">
        <v>1044</v>
      </c>
      <c r="C1055" s="393">
        <v>88294717</v>
      </c>
      <c r="D1055" s="349">
        <v>189657</v>
      </c>
      <c r="E1055" s="344">
        <f t="shared" si="98"/>
        <v>5.1301631096323943</v>
      </c>
      <c r="F1055" s="345">
        <f>SUM(E$12:E1055)</f>
        <v>3520.0865439650329</v>
      </c>
      <c r="G1055" s="345">
        <f t="shared" si="99"/>
        <v>117.33621813216776</v>
      </c>
      <c r="H1055" s="350">
        <f t="shared" si="97"/>
        <v>141</v>
      </c>
      <c r="I1055" s="350">
        <f t="shared" si="96"/>
        <v>40</v>
      </c>
    </row>
    <row r="1056" spans="2:9" hidden="1" x14ac:dyDescent="0.3">
      <c r="B1056" s="354">
        <v>1045</v>
      </c>
      <c r="C1056" s="393">
        <v>88484374</v>
      </c>
      <c r="D1056" s="349">
        <v>189897</v>
      </c>
      <c r="E1056" s="344">
        <f t="shared" si="98"/>
        <v>5.1366550352998459</v>
      </c>
      <c r="F1056" s="345">
        <f>SUM(E$12:E1056)</f>
        <v>3525.2231990003329</v>
      </c>
      <c r="G1056" s="345">
        <f t="shared" si="99"/>
        <v>117.50743996667777</v>
      </c>
      <c r="H1056" s="350">
        <f t="shared" si="97"/>
        <v>141</v>
      </c>
      <c r="I1056" s="350">
        <f t="shared" si="96"/>
        <v>40</v>
      </c>
    </row>
    <row r="1057" spans="2:9" hidden="1" x14ac:dyDescent="0.3">
      <c r="B1057" s="354">
        <v>1046</v>
      </c>
      <c r="C1057" s="393">
        <v>88674271</v>
      </c>
      <c r="D1057" s="349">
        <v>190138</v>
      </c>
      <c r="E1057" s="344">
        <f t="shared" si="98"/>
        <v>5.1431740106575781</v>
      </c>
      <c r="F1057" s="345">
        <f>SUM(E$12:E1057)</f>
        <v>3530.3663730109906</v>
      </c>
      <c r="G1057" s="345">
        <f t="shared" si="99"/>
        <v>117.67887910036636</v>
      </c>
      <c r="H1057" s="350">
        <f t="shared" si="97"/>
        <v>141</v>
      </c>
      <c r="I1057" s="350">
        <f t="shared" si="96"/>
        <v>40</v>
      </c>
    </row>
    <row r="1058" spans="2:9" hidden="1" x14ac:dyDescent="0.3">
      <c r="B1058" s="354">
        <v>1047</v>
      </c>
      <c r="C1058" s="393">
        <v>88864409</v>
      </c>
      <c r="D1058" s="349">
        <v>190378</v>
      </c>
      <c r="E1058" s="344">
        <f t="shared" si="98"/>
        <v>5.1496659363250288</v>
      </c>
      <c r="F1058" s="345">
        <f>SUM(E$12:E1058)</f>
        <v>3535.5160389473158</v>
      </c>
      <c r="G1058" s="345">
        <f t="shared" si="99"/>
        <v>117.85053463157719</v>
      </c>
      <c r="H1058" s="350">
        <f t="shared" si="97"/>
        <v>141</v>
      </c>
      <c r="I1058" s="350">
        <f t="shared" si="96"/>
        <v>40</v>
      </c>
    </row>
    <row r="1059" spans="2:9" hidden="1" x14ac:dyDescent="0.3">
      <c r="B1059" s="354">
        <v>1048</v>
      </c>
      <c r="C1059" s="393">
        <v>89054787</v>
      </c>
      <c r="D1059" s="349">
        <v>190619</v>
      </c>
      <c r="E1059" s="344">
        <f t="shared" si="98"/>
        <v>5.1561849116827609</v>
      </c>
      <c r="F1059" s="345">
        <f>SUM(E$12:E1059)</f>
        <v>3540.6722238589987</v>
      </c>
      <c r="G1059" s="345">
        <f t="shared" si="99"/>
        <v>118.02240746196662</v>
      </c>
      <c r="H1059" s="350">
        <f t="shared" si="97"/>
        <v>141</v>
      </c>
      <c r="I1059" s="350">
        <f t="shared" si="96"/>
        <v>40</v>
      </c>
    </row>
    <row r="1060" spans="2:9" hidden="1" x14ac:dyDescent="0.3">
      <c r="B1060" s="354">
        <v>1049</v>
      </c>
      <c r="C1060" s="393">
        <v>89245406</v>
      </c>
      <c r="D1060" s="349">
        <v>190859</v>
      </c>
      <c r="E1060" s="344">
        <f t="shared" si="98"/>
        <v>5.1626768373502125</v>
      </c>
      <c r="F1060" s="345">
        <f>SUM(E$12:E1060)</f>
        <v>3545.834900696349</v>
      </c>
      <c r="G1060" s="345">
        <f t="shared" si="99"/>
        <v>118.19449668987831</v>
      </c>
      <c r="H1060" s="350">
        <f t="shared" si="97"/>
        <v>141</v>
      </c>
      <c r="I1060" s="350">
        <f t="shared" si="96"/>
        <v>40</v>
      </c>
    </row>
    <row r="1061" spans="2:9" hidden="1" x14ac:dyDescent="0.3">
      <c r="B1061" s="354">
        <v>1050</v>
      </c>
      <c r="C1061" s="393">
        <v>89436265</v>
      </c>
      <c r="D1061" s="349">
        <v>191100</v>
      </c>
      <c r="E1061" s="344">
        <f t="shared" si="98"/>
        <v>5.1691958127079447</v>
      </c>
      <c r="F1061" s="345">
        <f>SUM(E$12:E1061)</f>
        <v>3551.004096509057</v>
      </c>
      <c r="G1061" s="345">
        <f t="shared" si="99"/>
        <v>118.36680321696856</v>
      </c>
      <c r="H1061" s="350">
        <f t="shared" si="97"/>
        <v>141</v>
      </c>
      <c r="I1061" s="350">
        <f t="shared" si="96"/>
        <v>40</v>
      </c>
    </row>
    <row r="1062" spans="2:9" hidden="1" x14ac:dyDescent="0.3">
      <c r="B1062" s="354">
        <v>1051</v>
      </c>
      <c r="C1062" s="393">
        <v>89627365</v>
      </c>
      <c r="D1062" s="349">
        <v>191341</v>
      </c>
      <c r="E1062" s="344">
        <f t="shared" si="98"/>
        <v>5.1757147880656769</v>
      </c>
      <c r="F1062" s="345">
        <f>SUM(E$12:E1062)</f>
        <v>3556.1798112971228</v>
      </c>
      <c r="G1062" s="345">
        <f t="shared" si="99"/>
        <v>118.53932704323742</v>
      </c>
      <c r="H1062" s="350">
        <f t="shared" si="97"/>
        <v>141</v>
      </c>
      <c r="I1062" s="350">
        <f t="shared" si="96"/>
        <v>40</v>
      </c>
    </row>
    <row r="1063" spans="2:9" hidden="1" x14ac:dyDescent="0.3">
      <c r="B1063" s="354">
        <v>1052</v>
      </c>
      <c r="C1063" s="393">
        <v>89818706</v>
      </c>
      <c r="D1063" s="349">
        <v>191582</v>
      </c>
      <c r="E1063" s="344">
        <f t="shared" si="98"/>
        <v>5.182233763423409</v>
      </c>
      <c r="F1063" s="345">
        <f>SUM(E$12:E1063)</f>
        <v>3561.3620450605463</v>
      </c>
      <c r="G1063" s="345">
        <f t="shared" si="99"/>
        <v>118.71206816868488</v>
      </c>
      <c r="H1063" s="350">
        <f t="shared" si="97"/>
        <v>141</v>
      </c>
      <c r="I1063" s="350">
        <f t="shared" si="96"/>
        <v>40</v>
      </c>
    </row>
    <row r="1064" spans="2:9" hidden="1" x14ac:dyDescent="0.3">
      <c r="B1064" s="354">
        <v>1053</v>
      </c>
      <c r="C1064" s="393">
        <v>90010288</v>
      </c>
      <c r="D1064" s="349">
        <v>191823</v>
      </c>
      <c r="E1064" s="344">
        <f t="shared" si="98"/>
        <v>5.1887527387811412</v>
      </c>
      <c r="F1064" s="345">
        <f>SUM(E$12:E1064)</f>
        <v>3566.5507977993275</v>
      </c>
      <c r="G1064" s="345">
        <f t="shared" si="99"/>
        <v>118.88502659331091</v>
      </c>
      <c r="H1064" s="350">
        <f t="shared" si="97"/>
        <v>141</v>
      </c>
      <c r="I1064" s="350">
        <f t="shared" si="96"/>
        <v>40</v>
      </c>
    </row>
    <row r="1065" spans="2:9" hidden="1" x14ac:dyDescent="0.3">
      <c r="B1065" s="354">
        <v>1054</v>
      </c>
      <c r="C1065" s="393">
        <v>90202111</v>
      </c>
      <c r="D1065" s="349">
        <v>192064</v>
      </c>
      <c r="E1065" s="344">
        <f t="shared" si="98"/>
        <v>5.1952717141388733</v>
      </c>
      <c r="F1065" s="345">
        <f>SUM(E$12:E1065)</f>
        <v>3571.7460695134664</v>
      </c>
      <c r="G1065" s="345">
        <f t="shared" si="99"/>
        <v>119.05820231711554</v>
      </c>
      <c r="H1065" s="350">
        <f t="shared" si="97"/>
        <v>141</v>
      </c>
      <c r="I1065" s="350">
        <f t="shared" si="96"/>
        <v>40</v>
      </c>
    </row>
    <row r="1066" spans="2:9" hidden="1" x14ac:dyDescent="0.3">
      <c r="B1066" s="354">
        <v>1055</v>
      </c>
      <c r="C1066" s="393">
        <v>90394175</v>
      </c>
      <c r="D1066" s="349">
        <v>192305</v>
      </c>
      <c r="E1066" s="344">
        <f t="shared" si="98"/>
        <v>5.2017906894966055</v>
      </c>
      <c r="F1066" s="345">
        <f>SUM(E$12:E1066)</f>
        <v>3576.9478602029631</v>
      </c>
      <c r="G1066" s="345">
        <f t="shared" si="99"/>
        <v>119.23159534009876</v>
      </c>
      <c r="H1066" s="350">
        <f t="shared" si="97"/>
        <v>141</v>
      </c>
      <c r="I1066" s="350">
        <f t="shared" si="96"/>
        <v>40</v>
      </c>
    </row>
    <row r="1067" spans="2:9" hidden="1" x14ac:dyDescent="0.3">
      <c r="B1067" s="354">
        <v>1056</v>
      </c>
      <c r="C1067" s="393">
        <v>90586480</v>
      </c>
      <c r="D1067" s="349">
        <v>192547</v>
      </c>
      <c r="E1067" s="344">
        <f t="shared" si="98"/>
        <v>5.2083367145446182</v>
      </c>
      <c r="F1067" s="345">
        <f>SUM(E$12:E1067)</f>
        <v>3582.1561969175077</v>
      </c>
      <c r="G1067" s="345">
        <f t="shared" si="99"/>
        <v>119.40520656391692</v>
      </c>
      <c r="H1067" s="350">
        <f t="shared" si="97"/>
        <v>141</v>
      </c>
      <c r="I1067" s="350">
        <f t="shared" si="96"/>
        <v>40</v>
      </c>
    </row>
    <row r="1068" spans="2:9" hidden="1" x14ac:dyDescent="0.3">
      <c r="B1068" s="354">
        <v>1057</v>
      </c>
      <c r="C1068" s="393">
        <v>90779027</v>
      </c>
      <c r="D1068" s="349">
        <v>192788</v>
      </c>
      <c r="E1068" s="344">
        <f t="shared" si="98"/>
        <v>5.2148556899023504</v>
      </c>
      <c r="F1068" s="345">
        <f>SUM(E$12:E1068)</f>
        <v>3587.3710526074101</v>
      </c>
      <c r="G1068" s="345">
        <f t="shared" si="99"/>
        <v>119.57903508691366</v>
      </c>
      <c r="H1068" s="350">
        <f t="shared" si="97"/>
        <v>141</v>
      </c>
      <c r="I1068" s="350">
        <f t="shared" si="96"/>
        <v>40</v>
      </c>
    </row>
    <row r="1069" spans="2:9" hidden="1" x14ac:dyDescent="0.3">
      <c r="B1069" s="354">
        <v>1058</v>
      </c>
      <c r="C1069" s="393">
        <v>90971815</v>
      </c>
      <c r="D1069" s="349">
        <v>193030</v>
      </c>
      <c r="E1069" s="344">
        <f t="shared" si="98"/>
        <v>5.221401714950364</v>
      </c>
      <c r="F1069" s="345">
        <f>SUM(E$12:E1069)</f>
        <v>3592.5924543223605</v>
      </c>
      <c r="G1069" s="345">
        <f t="shared" si="99"/>
        <v>119.75308181074534</v>
      </c>
      <c r="H1069" s="350">
        <f t="shared" si="97"/>
        <v>141</v>
      </c>
      <c r="I1069" s="350">
        <f t="shared" si="96"/>
        <v>40</v>
      </c>
    </row>
    <row r="1070" spans="2:9" hidden="1" x14ac:dyDescent="0.3">
      <c r="B1070" s="354">
        <v>1059</v>
      </c>
      <c r="C1070" s="393">
        <v>91164845</v>
      </c>
      <c r="D1070" s="349">
        <v>193272</v>
      </c>
      <c r="E1070" s="344">
        <f t="shared" si="98"/>
        <v>5.2279477399983767</v>
      </c>
      <c r="F1070" s="345">
        <f>SUM(E$12:E1070)</f>
        <v>3597.8204020623589</v>
      </c>
      <c r="G1070" s="345">
        <f t="shared" si="99"/>
        <v>119.92734673541196</v>
      </c>
      <c r="H1070" s="350">
        <f t="shared" si="97"/>
        <v>141</v>
      </c>
      <c r="I1070" s="350">
        <f t="shared" si="96"/>
        <v>40</v>
      </c>
    </row>
    <row r="1071" spans="2:9" hidden="1" x14ac:dyDescent="0.3">
      <c r="B1071" s="354">
        <v>1060</v>
      </c>
      <c r="C1071" s="393">
        <v>91358117</v>
      </c>
      <c r="D1071" s="349">
        <v>193514</v>
      </c>
      <c r="E1071" s="344">
        <f t="shared" si="98"/>
        <v>5.2344937650463903</v>
      </c>
      <c r="F1071" s="345">
        <f>SUM(E$12:E1071)</f>
        <v>3603.0548958274053</v>
      </c>
      <c r="G1071" s="345">
        <f t="shared" si="99"/>
        <v>120.10182986091351</v>
      </c>
      <c r="H1071" s="350">
        <f t="shared" si="97"/>
        <v>141</v>
      </c>
      <c r="I1071" s="350">
        <f t="shared" si="96"/>
        <v>40</v>
      </c>
    </row>
    <row r="1072" spans="2:9" hidden="1" x14ac:dyDescent="0.3">
      <c r="B1072" s="354">
        <v>1061</v>
      </c>
      <c r="C1072" s="393">
        <v>91551631</v>
      </c>
      <c r="D1072" s="349">
        <v>193756</v>
      </c>
      <c r="E1072" s="344">
        <f t="shared" si="98"/>
        <v>5.241039790094403</v>
      </c>
      <c r="F1072" s="345">
        <f>SUM(E$12:E1072)</f>
        <v>3608.2959356174997</v>
      </c>
      <c r="G1072" s="345">
        <f t="shared" si="99"/>
        <v>120.27653118724999</v>
      </c>
      <c r="H1072" s="350">
        <f t="shared" si="97"/>
        <v>141</v>
      </c>
      <c r="I1072" s="350">
        <f t="shared" si="96"/>
        <v>40</v>
      </c>
    </row>
    <row r="1073" spans="2:9" hidden="1" x14ac:dyDescent="0.3">
      <c r="B1073" s="354">
        <v>1062</v>
      </c>
      <c r="C1073" s="393">
        <v>91745387</v>
      </c>
      <c r="D1073" s="349">
        <v>193998</v>
      </c>
      <c r="E1073" s="344">
        <f t="shared" si="98"/>
        <v>5.2475858151424166</v>
      </c>
      <c r="F1073" s="345">
        <f>SUM(E$12:E1073)</f>
        <v>3613.5435214326421</v>
      </c>
      <c r="G1073" s="345">
        <f t="shared" si="99"/>
        <v>120.4514507144214</v>
      </c>
      <c r="H1073" s="350">
        <f t="shared" si="97"/>
        <v>141</v>
      </c>
      <c r="I1073" s="350">
        <f t="shared" si="96"/>
        <v>40</v>
      </c>
    </row>
    <row r="1074" spans="2:9" hidden="1" x14ac:dyDescent="0.3">
      <c r="B1074" s="354">
        <v>1063</v>
      </c>
      <c r="C1074" s="393">
        <v>91939385</v>
      </c>
      <c r="D1074" s="349">
        <v>194240</v>
      </c>
      <c r="E1074" s="344">
        <f t="shared" si="98"/>
        <v>5.2541318401904302</v>
      </c>
      <c r="F1074" s="345">
        <f>SUM(E$12:E1074)</f>
        <v>3618.7976532728326</v>
      </c>
      <c r="G1074" s="345">
        <f t="shared" si="99"/>
        <v>120.62658844242775</v>
      </c>
      <c r="H1074" s="350">
        <f t="shared" si="97"/>
        <v>141</v>
      </c>
      <c r="I1074" s="350">
        <f t="shared" si="96"/>
        <v>40</v>
      </c>
    </row>
    <row r="1075" spans="2:9" hidden="1" x14ac:dyDescent="0.3">
      <c r="B1075" s="354">
        <v>1064</v>
      </c>
      <c r="C1075" s="393">
        <v>92133625</v>
      </c>
      <c r="D1075" s="349">
        <v>194482</v>
      </c>
      <c r="E1075" s="344">
        <f t="shared" si="98"/>
        <v>5.2606778652384429</v>
      </c>
      <c r="F1075" s="345">
        <f>SUM(E$12:E1075)</f>
        <v>3624.058331138071</v>
      </c>
      <c r="G1075" s="345">
        <f t="shared" si="99"/>
        <v>120.80194437126903</v>
      </c>
      <c r="H1075" s="350">
        <f t="shared" si="97"/>
        <v>141</v>
      </c>
      <c r="I1075" s="350">
        <f t="shared" si="96"/>
        <v>40</v>
      </c>
    </row>
    <row r="1076" spans="2:9" hidden="1" x14ac:dyDescent="0.3">
      <c r="B1076" s="354">
        <v>1065</v>
      </c>
      <c r="C1076" s="393">
        <v>92328107</v>
      </c>
      <c r="D1076" s="349">
        <v>194725</v>
      </c>
      <c r="E1076" s="344">
        <f t="shared" si="98"/>
        <v>5.2672509399767371</v>
      </c>
      <c r="F1076" s="345">
        <f>SUM(E$12:E1076)</f>
        <v>3629.3255820780478</v>
      </c>
      <c r="G1076" s="345">
        <f t="shared" si="99"/>
        <v>120.97751940260159</v>
      </c>
      <c r="H1076" s="350">
        <f t="shared" si="97"/>
        <v>141</v>
      </c>
      <c r="I1076" s="350">
        <f t="shared" si="96"/>
        <v>40</v>
      </c>
    </row>
    <row r="1077" spans="2:9" hidden="1" x14ac:dyDescent="0.3">
      <c r="B1077" s="354">
        <v>1066</v>
      </c>
      <c r="C1077" s="393">
        <v>92522832</v>
      </c>
      <c r="D1077" s="349">
        <v>194967</v>
      </c>
      <c r="E1077" s="344">
        <f t="shared" si="98"/>
        <v>5.2737969650247507</v>
      </c>
      <c r="F1077" s="345">
        <f>SUM(E$12:E1077)</f>
        <v>3634.5993790430725</v>
      </c>
      <c r="G1077" s="345">
        <f t="shared" si="99"/>
        <v>121.15331263476908</v>
      </c>
      <c r="H1077" s="350">
        <f t="shared" si="97"/>
        <v>141</v>
      </c>
      <c r="I1077" s="350">
        <f t="shared" si="96"/>
        <v>40</v>
      </c>
    </row>
    <row r="1078" spans="2:9" hidden="1" x14ac:dyDescent="0.3">
      <c r="B1078" s="354">
        <v>1067</v>
      </c>
      <c r="C1078" s="393">
        <v>92717799</v>
      </c>
      <c r="D1078" s="349">
        <v>195210</v>
      </c>
      <c r="E1078" s="344">
        <f t="shared" si="98"/>
        <v>5.2803700397630449</v>
      </c>
      <c r="F1078" s="345">
        <f>SUM(E$12:E1078)</f>
        <v>3639.8797490828356</v>
      </c>
      <c r="G1078" s="345">
        <f t="shared" si="99"/>
        <v>121.32932496942786</v>
      </c>
      <c r="H1078" s="350">
        <f t="shared" si="97"/>
        <v>141</v>
      </c>
      <c r="I1078" s="350">
        <f t="shared" si="96"/>
        <v>40</v>
      </c>
    </row>
    <row r="1079" spans="2:9" hidden="1" x14ac:dyDescent="0.3">
      <c r="B1079" s="354">
        <v>1068</v>
      </c>
      <c r="C1079" s="393">
        <v>92913009</v>
      </c>
      <c r="D1079" s="349">
        <v>195453</v>
      </c>
      <c r="E1079" s="344">
        <f t="shared" si="98"/>
        <v>5.286943114501339</v>
      </c>
      <c r="F1079" s="345">
        <f>SUM(E$12:E1079)</f>
        <v>3645.1666921973369</v>
      </c>
      <c r="G1079" s="345">
        <f t="shared" si="99"/>
        <v>121.5055564065779</v>
      </c>
      <c r="H1079" s="350">
        <f t="shared" si="97"/>
        <v>141</v>
      </c>
      <c r="I1079" s="350">
        <f t="shared" si="96"/>
        <v>40</v>
      </c>
    </row>
    <row r="1080" spans="2:9" hidden="1" x14ac:dyDescent="0.3">
      <c r="B1080" s="354">
        <v>1069</v>
      </c>
      <c r="C1080" s="393">
        <v>93108462</v>
      </c>
      <c r="D1080" s="349">
        <v>195695</v>
      </c>
      <c r="E1080" s="344">
        <f t="shared" si="98"/>
        <v>5.2934891395493517</v>
      </c>
      <c r="F1080" s="345">
        <f>SUM(E$12:E1080)</f>
        <v>3650.4601813368863</v>
      </c>
      <c r="G1080" s="345">
        <f t="shared" si="99"/>
        <v>121.68200604456288</v>
      </c>
      <c r="H1080" s="350">
        <f t="shared" si="97"/>
        <v>141</v>
      </c>
      <c r="I1080" s="350">
        <f t="shared" si="96"/>
        <v>40</v>
      </c>
    </row>
    <row r="1081" spans="2:9" hidden="1" x14ac:dyDescent="0.3">
      <c r="B1081" s="354">
        <v>1070</v>
      </c>
      <c r="C1081" s="393">
        <v>93304157</v>
      </c>
      <c r="D1081" s="349">
        <v>195938</v>
      </c>
      <c r="E1081" s="344">
        <f t="shared" si="98"/>
        <v>5.3000622142876468</v>
      </c>
      <c r="F1081" s="345">
        <f>SUM(E$12:E1081)</f>
        <v>3655.760243551174</v>
      </c>
      <c r="G1081" s="345">
        <f t="shared" si="99"/>
        <v>121.85867478503913</v>
      </c>
      <c r="H1081" s="350">
        <f t="shared" si="97"/>
        <v>141</v>
      </c>
      <c r="I1081" s="350">
        <f t="shared" si="96"/>
        <v>40</v>
      </c>
    </row>
    <row r="1082" spans="2:9" hidden="1" x14ac:dyDescent="0.3">
      <c r="B1082" s="354">
        <v>1071</v>
      </c>
      <c r="C1082" s="393">
        <v>93500095</v>
      </c>
      <c r="D1082" s="349">
        <v>196182</v>
      </c>
      <c r="E1082" s="344">
        <f t="shared" si="98"/>
        <v>5.3066623387162215</v>
      </c>
      <c r="F1082" s="345">
        <f>SUM(E$12:E1082)</f>
        <v>3661.0669058898902</v>
      </c>
      <c r="G1082" s="345">
        <f t="shared" si="99"/>
        <v>122.03556352966301</v>
      </c>
      <c r="H1082" s="350">
        <f t="shared" si="97"/>
        <v>141</v>
      </c>
      <c r="I1082" s="350">
        <f t="shared" si="96"/>
        <v>40</v>
      </c>
    </row>
    <row r="1083" spans="2:9" hidden="1" x14ac:dyDescent="0.3">
      <c r="B1083" s="354">
        <v>1072</v>
      </c>
      <c r="C1083" s="393">
        <v>93696277</v>
      </c>
      <c r="D1083" s="349">
        <v>196425</v>
      </c>
      <c r="E1083" s="344">
        <f t="shared" si="98"/>
        <v>5.3132354134545157</v>
      </c>
      <c r="F1083" s="345">
        <f>SUM(E$12:E1083)</f>
        <v>3666.3801413033448</v>
      </c>
      <c r="G1083" s="345">
        <f t="shared" si="99"/>
        <v>122.21267137677816</v>
      </c>
      <c r="H1083" s="350">
        <f t="shared" si="97"/>
        <v>141</v>
      </c>
      <c r="I1083" s="350">
        <f t="shared" si="96"/>
        <v>40</v>
      </c>
    </row>
    <row r="1084" spans="2:9" hidden="1" x14ac:dyDescent="0.3">
      <c r="B1084" s="354">
        <v>1073</v>
      </c>
      <c r="C1084" s="393">
        <v>93892702</v>
      </c>
      <c r="D1084" s="349">
        <v>196668</v>
      </c>
      <c r="E1084" s="344">
        <f t="shared" si="98"/>
        <v>5.3198084881928098</v>
      </c>
      <c r="F1084" s="345">
        <f>SUM(E$12:E1084)</f>
        <v>3671.6999497915376</v>
      </c>
      <c r="G1084" s="345">
        <f t="shared" si="99"/>
        <v>122.38999832638459</v>
      </c>
      <c r="H1084" s="350">
        <f t="shared" si="97"/>
        <v>141</v>
      </c>
      <c r="I1084" s="350">
        <f t="shared" si="96"/>
        <v>40</v>
      </c>
    </row>
    <row r="1085" spans="2:9" hidden="1" x14ac:dyDescent="0.3">
      <c r="B1085" s="354">
        <v>1074</v>
      </c>
      <c r="C1085" s="393">
        <v>94089370</v>
      </c>
      <c r="D1085" s="349">
        <v>196911</v>
      </c>
      <c r="E1085" s="344">
        <f t="shared" si="98"/>
        <v>5.3263815629311049</v>
      </c>
      <c r="F1085" s="345">
        <f>SUM(E$12:E1085)</f>
        <v>3677.0263313544688</v>
      </c>
      <c r="G1085" s="345">
        <f t="shared" si="99"/>
        <v>122.5675443784823</v>
      </c>
      <c r="H1085" s="350">
        <f t="shared" si="97"/>
        <v>141</v>
      </c>
      <c r="I1085" s="350">
        <f t="shared" si="96"/>
        <v>40</v>
      </c>
    </row>
    <row r="1086" spans="2:9" hidden="1" x14ac:dyDescent="0.3">
      <c r="B1086" s="354">
        <v>1075</v>
      </c>
      <c r="C1086" s="393">
        <v>94286281</v>
      </c>
      <c r="D1086" s="349">
        <v>197155</v>
      </c>
      <c r="E1086" s="344">
        <f t="shared" si="98"/>
        <v>5.3329816873596796</v>
      </c>
      <c r="F1086" s="345">
        <f>SUM(E$12:E1086)</f>
        <v>3682.3593130418285</v>
      </c>
      <c r="G1086" s="345">
        <f t="shared" si="99"/>
        <v>122.74531043472761</v>
      </c>
      <c r="H1086" s="350">
        <f t="shared" si="97"/>
        <v>141</v>
      </c>
      <c r="I1086" s="350">
        <f t="shared" si="97"/>
        <v>40</v>
      </c>
    </row>
    <row r="1087" spans="2:9" hidden="1" x14ac:dyDescent="0.3">
      <c r="B1087" s="354">
        <v>1076</v>
      </c>
      <c r="C1087" s="393">
        <v>94483436</v>
      </c>
      <c r="D1087" s="349">
        <v>197399</v>
      </c>
      <c r="E1087" s="344">
        <f t="shared" si="98"/>
        <v>5.3395818117882552</v>
      </c>
      <c r="F1087" s="345">
        <f>SUM(E$12:E1087)</f>
        <v>3687.6988948536168</v>
      </c>
      <c r="G1087" s="345">
        <f t="shared" si="99"/>
        <v>122.92329649512057</v>
      </c>
      <c r="H1087" s="350">
        <f t="shared" ref="H1087:I1102" si="100">H1086</f>
        <v>141</v>
      </c>
      <c r="I1087" s="350">
        <f t="shared" si="100"/>
        <v>40</v>
      </c>
    </row>
    <row r="1088" spans="2:9" hidden="1" x14ac:dyDescent="0.3">
      <c r="B1088" s="354">
        <v>1077</v>
      </c>
      <c r="C1088" s="393">
        <v>94680835</v>
      </c>
      <c r="D1088" s="349">
        <v>197642</v>
      </c>
      <c r="E1088" s="344">
        <f t="shared" si="98"/>
        <v>5.3461548865265494</v>
      </c>
      <c r="F1088" s="345">
        <f>SUM(E$12:E1088)</f>
        <v>3693.0450497401434</v>
      </c>
      <c r="G1088" s="345">
        <f t="shared" si="99"/>
        <v>123.10150165800478</v>
      </c>
      <c r="H1088" s="350">
        <f t="shared" si="100"/>
        <v>141</v>
      </c>
      <c r="I1088" s="350">
        <f t="shared" si="100"/>
        <v>40</v>
      </c>
    </row>
    <row r="1089" spans="2:9" hidden="1" x14ac:dyDescent="0.3">
      <c r="B1089" s="354">
        <v>1078</v>
      </c>
      <c r="C1089" s="393">
        <v>94878477</v>
      </c>
      <c r="D1089" s="349">
        <v>197886</v>
      </c>
      <c r="E1089" s="344">
        <f t="shared" si="98"/>
        <v>5.352755010955125</v>
      </c>
      <c r="F1089" s="345">
        <f>SUM(E$12:E1089)</f>
        <v>3698.3978047510986</v>
      </c>
      <c r="G1089" s="345">
        <f t="shared" si="99"/>
        <v>123.27992682503663</v>
      </c>
      <c r="H1089" s="350">
        <f t="shared" si="100"/>
        <v>141</v>
      </c>
      <c r="I1089" s="350">
        <f t="shared" si="100"/>
        <v>40</v>
      </c>
    </row>
    <row r="1090" spans="2:9" hidden="1" x14ac:dyDescent="0.3">
      <c r="B1090" s="354">
        <v>1079</v>
      </c>
      <c r="C1090" s="393">
        <v>95076363</v>
      </c>
      <c r="D1090" s="349">
        <v>198130</v>
      </c>
      <c r="E1090" s="344">
        <f t="shared" si="98"/>
        <v>5.3593551353836997</v>
      </c>
      <c r="F1090" s="345">
        <f>SUM(E$12:E1090)</f>
        <v>3703.7571598864824</v>
      </c>
      <c r="G1090" s="345">
        <f t="shared" si="99"/>
        <v>123.45857199621608</v>
      </c>
      <c r="H1090" s="350">
        <f t="shared" si="100"/>
        <v>141</v>
      </c>
      <c r="I1090" s="350">
        <f t="shared" si="100"/>
        <v>40</v>
      </c>
    </row>
    <row r="1091" spans="2:9" hidden="1" x14ac:dyDescent="0.3">
      <c r="B1091" s="354">
        <v>1080</v>
      </c>
      <c r="C1091" s="393">
        <v>95274493</v>
      </c>
      <c r="D1091" s="349">
        <v>198374</v>
      </c>
      <c r="E1091" s="344">
        <f t="shared" si="98"/>
        <v>5.3659552598122753</v>
      </c>
      <c r="F1091" s="345">
        <f>SUM(E$12:E1091)</f>
        <v>3709.1231151462948</v>
      </c>
      <c r="G1091" s="345">
        <f t="shared" si="99"/>
        <v>123.63743717154316</v>
      </c>
      <c r="H1091" s="350">
        <f t="shared" si="100"/>
        <v>141</v>
      </c>
      <c r="I1091" s="350">
        <f t="shared" si="100"/>
        <v>40</v>
      </c>
    </row>
    <row r="1092" spans="2:9" hidden="1" x14ac:dyDescent="0.3">
      <c r="B1092" s="354">
        <v>1081</v>
      </c>
      <c r="C1092" s="393">
        <v>95472867</v>
      </c>
      <c r="D1092" s="349">
        <v>198619</v>
      </c>
      <c r="E1092" s="344">
        <f t="shared" si="98"/>
        <v>5.3725824339311314</v>
      </c>
      <c r="F1092" s="345">
        <f>SUM(E$12:E1092)</f>
        <v>3714.4956975802261</v>
      </c>
      <c r="G1092" s="345">
        <f t="shared" si="99"/>
        <v>123.8165232526742</v>
      </c>
      <c r="H1092" s="350">
        <f t="shared" si="100"/>
        <v>141</v>
      </c>
      <c r="I1092" s="350">
        <f t="shared" si="100"/>
        <v>40</v>
      </c>
    </row>
    <row r="1093" spans="2:9" hidden="1" x14ac:dyDescent="0.3">
      <c r="B1093" s="354">
        <v>1082</v>
      </c>
      <c r="C1093" s="393">
        <v>95671486</v>
      </c>
      <c r="D1093" s="349">
        <v>198863</v>
      </c>
      <c r="E1093" s="344">
        <f t="shared" si="98"/>
        <v>5.379182558359707</v>
      </c>
      <c r="F1093" s="345">
        <f>SUM(E$12:E1093)</f>
        <v>3719.8748801385859</v>
      </c>
      <c r="G1093" s="345">
        <f t="shared" si="99"/>
        <v>123.99582933795287</v>
      </c>
      <c r="H1093" s="350">
        <f t="shared" si="100"/>
        <v>141</v>
      </c>
      <c r="I1093" s="350">
        <f t="shared" si="100"/>
        <v>40</v>
      </c>
    </row>
    <row r="1094" spans="2:9" hidden="1" x14ac:dyDescent="0.3">
      <c r="B1094" s="354">
        <v>1083</v>
      </c>
      <c r="C1094" s="393">
        <v>95870349</v>
      </c>
      <c r="D1094" s="349">
        <v>199107</v>
      </c>
      <c r="E1094" s="344">
        <f t="shared" si="98"/>
        <v>5.3857826827882818</v>
      </c>
      <c r="F1094" s="345">
        <f>SUM(E$12:E1094)</f>
        <v>3725.2606628213744</v>
      </c>
      <c r="G1094" s="345">
        <f t="shared" si="99"/>
        <v>124.17535542737915</v>
      </c>
      <c r="H1094" s="350">
        <f t="shared" si="100"/>
        <v>141</v>
      </c>
      <c r="I1094" s="350">
        <f t="shared" si="100"/>
        <v>40</v>
      </c>
    </row>
    <row r="1095" spans="2:9" hidden="1" x14ac:dyDescent="0.3">
      <c r="B1095" s="354">
        <v>1084</v>
      </c>
      <c r="C1095" s="393">
        <v>96069456</v>
      </c>
      <c r="D1095" s="349">
        <v>199352</v>
      </c>
      <c r="E1095" s="344">
        <f t="shared" si="98"/>
        <v>5.3924098569071388</v>
      </c>
      <c r="F1095" s="345">
        <f>SUM(E$12:E1095)</f>
        <v>3730.6530726782817</v>
      </c>
      <c r="G1095" s="345">
        <f t="shared" si="99"/>
        <v>124.35510242260939</v>
      </c>
      <c r="H1095" s="350">
        <f t="shared" si="100"/>
        <v>141</v>
      </c>
      <c r="I1095" s="350">
        <f t="shared" si="100"/>
        <v>40</v>
      </c>
    </row>
    <row r="1096" spans="2:9" hidden="1" x14ac:dyDescent="0.3">
      <c r="B1096" s="354">
        <v>1085</v>
      </c>
      <c r="C1096" s="393">
        <v>96268808</v>
      </c>
      <c r="D1096" s="349">
        <v>199597</v>
      </c>
      <c r="E1096" s="344">
        <f t="shared" si="98"/>
        <v>5.399037031025995</v>
      </c>
      <c r="F1096" s="345">
        <f>SUM(E$12:E1096)</f>
        <v>3736.0521097093078</v>
      </c>
      <c r="G1096" s="345">
        <f t="shared" si="99"/>
        <v>124.53507032364359</v>
      </c>
      <c r="H1096" s="350">
        <f t="shared" si="100"/>
        <v>141</v>
      </c>
      <c r="I1096" s="350">
        <f t="shared" si="100"/>
        <v>40</v>
      </c>
    </row>
    <row r="1097" spans="2:9" hidden="1" x14ac:dyDescent="0.3">
      <c r="B1097" s="354">
        <v>1086</v>
      </c>
      <c r="C1097" s="393">
        <v>96468405</v>
      </c>
      <c r="D1097" s="349">
        <v>199841</v>
      </c>
      <c r="E1097" s="344">
        <f t="shared" si="98"/>
        <v>5.4056371554545697</v>
      </c>
      <c r="F1097" s="345">
        <f>SUM(E$12:E1097)</f>
        <v>3741.4577468647626</v>
      </c>
      <c r="G1097" s="345">
        <f t="shared" si="99"/>
        <v>124.71525822882542</v>
      </c>
      <c r="H1097" s="350">
        <f t="shared" si="100"/>
        <v>141</v>
      </c>
      <c r="I1097" s="350">
        <f t="shared" si="100"/>
        <v>40</v>
      </c>
    </row>
    <row r="1098" spans="2:9" hidden="1" x14ac:dyDescent="0.3">
      <c r="B1098" s="354">
        <v>1087</v>
      </c>
      <c r="C1098" s="393">
        <v>96668246</v>
      </c>
      <c r="D1098" s="349">
        <v>200086</v>
      </c>
      <c r="E1098" s="344">
        <f t="shared" si="98"/>
        <v>5.4122643295734267</v>
      </c>
      <c r="F1098" s="345">
        <f>SUM(E$12:E1098)</f>
        <v>3746.8700111943363</v>
      </c>
      <c r="G1098" s="345">
        <f t="shared" si="99"/>
        <v>124.89566703981122</v>
      </c>
      <c r="H1098" s="350">
        <f t="shared" si="100"/>
        <v>141</v>
      </c>
      <c r="I1098" s="350">
        <f t="shared" si="100"/>
        <v>40</v>
      </c>
    </row>
    <row r="1099" spans="2:9" hidden="1" x14ac:dyDescent="0.3">
      <c r="B1099" s="354">
        <v>1088</v>
      </c>
      <c r="C1099" s="393">
        <v>96868332</v>
      </c>
      <c r="D1099" s="349">
        <v>200331</v>
      </c>
      <c r="E1099" s="344">
        <f t="shared" si="98"/>
        <v>5.4188915036922829</v>
      </c>
      <c r="F1099" s="345">
        <f>SUM(E$12:E1099)</f>
        <v>3752.2889026980283</v>
      </c>
      <c r="G1099" s="345">
        <f t="shared" si="99"/>
        <v>125.07629675660094</v>
      </c>
      <c r="H1099" s="350">
        <f t="shared" si="100"/>
        <v>141</v>
      </c>
      <c r="I1099" s="350">
        <f t="shared" si="100"/>
        <v>40</v>
      </c>
    </row>
    <row r="1100" spans="2:9" hidden="1" x14ac:dyDescent="0.3">
      <c r="B1100" s="354">
        <v>1089</v>
      </c>
      <c r="C1100" s="393">
        <v>97068663</v>
      </c>
      <c r="D1100" s="349">
        <v>200576</v>
      </c>
      <c r="E1100" s="344">
        <f t="shared" ref="E1100:E1163" si="101">D1100/(VLOOKUP(H1100,$L$12:$N$51,3,0)+VLOOKUP(I1100,$P$12:$R$131,3,0)*$F$8/$E$8)</f>
        <v>5.4255186778111391</v>
      </c>
      <c r="F1100" s="345">
        <f>SUM(E$12:E1100)</f>
        <v>3757.7144213758393</v>
      </c>
      <c r="G1100" s="345">
        <f t="shared" si="99"/>
        <v>125.25714737919465</v>
      </c>
      <c r="H1100" s="350">
        <f t="shared" si="100"/>
        <v>141</v>
      </c>
      <c r="I1100" s="350">
        <f t="shared" si="100"/>
        <v>40</v>
      </c>
    </row>
    <row r="1101" spans="2:9" hidden="1" x14ac:dyDescent="0.3">
      <c r="B1101" s="354">
        <v>1090</v>
      </c>
      <c r="C1101" s="393">
        <v>97269239</v>
      </c>
      <c r="D1101" s="349">
        <v>200822</v>
      </c>
      <c r="E1101" s="344">
        <f t="shared" si="101"/>
        <v>5.4321729016202767</v>
      </c>
      <c r="F1101" s="345">
        <f>SUM(E$12:E1101)</f>
        <v>3763.1465942774594</v>
      </c>
      <c r="G1101" s="345">
        <f t="shared" ref="G1101:G1164" si="102">F1101/$B$8</f>
        <v>125.43821980924865</v>
      </c>
      <c r="H1101" s="350">
        <f t="shared" si="100"/>
        <v>141</v>
      </c>
      <c r="I1101" s="350">
        <f t="shared" si="100"/>
        <v>40</v>
      </c>
    </row>
    <row r="1102" spans="2:9" hidden="1" x14ac:dyDescent="0.3">
      <c r="B1102" s="354">
        <v>1091</v>
      </c>
      <c r="C1102" s="393">
        <v>97470061</v>
      </c>
      <c r="D1102" s="349">
        <v>201067</v>
      </c>
      <c r="E1102" s="344">
        <f t="shared" si="101"/>
        <v>5.4388000757391328</v>
      </c>
      <c r="F1102" s="345">
        <f>SUM(E$12:E1102)</f>
        <v>3768.5853943531984</v>
      </c>
      <c r="G1102" s="345">
        <f t="shared" si="102"/>
        <v>125.61951314510661</v>
      </c>
      <c r="H1102" s="350">
        <f t="shared" si="100"/>
        <v>141</v>
      </c>
      <c r="I1102" s="350">
        <f t="shared" si="100"/>
        <v>40</v>
      </c>
    </row>
    <row r="1103" spans="2:9" hidden="1" x14ac:dyDescent="0.3">
      <c r="B1103" s="354">
        <v>1092</v>
      </c>
      <c r="C1103" s="393">
        <v>97671128</v>
      </c>
      <c r="D1103" s="349">
        <v>201312</v>
      </c>
      <c r="E1103" s="344">
        <f t="shared" si="101"/>
        <v>5.445427249857989</v>
      </c>
      <c r="F1103" s="345">
        <f>SUM(E$12:E1103)</f>
        <v>3774.0308216030562</v>
      </c>
      <c r="G1103" s="345">
        <f t="shared" si="102"/>
        <v>125.80102738676854</v>
      </c>
      <c r="H1103" s="350">
        <f t="shared" ref="H1103:I1118" si="103">H1102</f>
        <v>141</v>
      </c>
      <c r="I1103" s="350">
        <f t="shared" si="103"/>
        <v>40</v>
      </c>
    </row>
    <row r="1104" spans="2:9" hidden="1" x14ac:dyDescent="0.3">
      <c r="B1104" s="354">
        <v>1093</v>
      </c>
      <c r="C1104" s="393">
        <v>97872440</v>
      </c>
      <c r="D1104" s="349">
        <v>201558</v>
      </c>
      <c r="E1104" s="344">
        <f t="shared" si="101"/>
        <v>5.4426592498582345</v>
      </c>
      <c r="F1104" s="345">
        <f>SUM(E$12:E1104)</f>
        <v>3779.4734808529142</v>
      </c>
      <c r="G1104" s="345">
        <f t="shared" si="102"/>
        <v>125.98244936176381</v>
      </c>
      <c r="H1104" s="350">
        <v>146</v>
      </c>
      <c r="I1104" s="350">
        <f t="shared" si="103"/>
        <v>40</v>
      </c>
    </row>
    <row r="1105" spans="2:9" hidden="1" x14ac:dyDescent="0.3">
      <c r="B1105" s="354">
        <v>1094</v>
      </c>
      <c r="C1105" s="393">
        <v>98073998</v>
      </c>
      <c r="D1105" s="349">
        <v>201804</v>
      </c>
      <c r="E1105" s="344">
        <f t="shared" si="101"/>
        <v>5.4493019739151567</v>
      </c>
      <c r="F1105" s="345">
        <f>SUM(E$12:E1105)</f>
        <v>3784.9227828268295</v>
      </c>
      <c r="G1105" s="345">
        <f t="shared" si="102"/>
        <v>126.16409276089432</v>
      </c>
      <c r="H1105" s="350">
        <f t="shared" si="103"/>
        <v>146</v>
      </c>
      <c r="I1105" s="350">
        <f t="shared" si="103"/>
        <v>40</v>
      </c>
    </row>
    <row r="1106" spans="2:9" hidden="1" x14ac:dyDescent="0.3">
      <c r="B1106" s="354">
        <v>1095</v>
      </c>
      <c r="C1106" s="393">
        <v>98275802</v>
      </c>
      <c r="D1106" s="349">
        <v>202049</v>
      </c>
      <c r="E1106" s="344">
        <f t="shared" si="101"/>
        <v>5.4559176950287585</v>
      </c>
      <c r="F1106" s="345">
        <f>SUM(E$12:E1106)</f>
        <v>3790.3787005218583</v>
      </c>
      <c r="G1106" s="345">
        <f t="shared" si="102"/>
        <v>126.34595668406195</v>
      </c>
      <c r="H1106" s="350">
        <f t="shared" si="103"/>
        <v>146</v>
      </c>
      <c r="I1106" s="350">
        <f t="shared" si="103"/>
        <v>40</v>
      </c>
    </row>
    <row r="1107" spans="2:9" hidden="1" x14ac:dyDescent="0.3">
      <c r="B1107" s="354">
        <v>1096</v>
      </c>
      <c r="C1107" s="393">
        <v>98477851</v>
      </c>
      <c r="D1107" s="349">
        <v>202295</v>
      </c>
      <c r="E1107" s="344">
        <f t="shared" si="101"/>
        <v>5.4625604190856807</v>
      </c>
      <c r="F1107" s="345">
        <f>SUM(E$12:E1107)</f>
        <v>3795.8412609409438</v>
      </c>
      <c r="G1107" s="345">
        <f t="shared" si="102"/>
        <v>126.52804203136479</v>
      </c>
      <c r="H1107" s="350">
        <f t="shared" si="103"/>
        <v>146</v>
      </c>
      <c r="I1107" s="350">
        <f t="shared" si="103"/>
        <v>40</v>
      </c>
    </row>
    <row r="1108" spans="2:9" hidden="1" x14ac:dyDescent="0.3">
      <c r="B1108" s="354">
        <v>1097</v>
      </c>
      <c r="C1108" s="393">
        <v>98680146</v>
      </c>
      <c r="D1108" s="349">
        <v>202541</v>
      </c>
      <c r="E1108" s="344">
        <f t="shared" si="101"/>
        <v>5.4692031431426029</v>
      </c>
      <c r="F1108" s="345">
        <f>SUM(E$12:E1108)</f>
        <v>3801.3104640840866</v>
      </c>
      <c r="G1108" s="345">
        <f t="shared" si="102"/>
        <v>126.71034880280288</v>
      </c>
      <c r="H1108" s="350">
        <f t="shared" si="103"/>
        <v>146</v>
      </c>
      <c r="I1108" s="350">
        <f t="shared" si="103"/>
        <v>40</v>
      </c>
    </row>
    <row r="1109" spans="2:9" hidden="1" x14ac:dyDescent="0.3">
      <c r="B1109" s="354">
        <v>1098</v>
      </c>
      <c r="C1109" s="393">
        <v>98882687</v>
      </c>
      <c r="D1109" s="349">
        <v>202787</v>
      </c>
      <c r="E1109" s="344">
        <f t="shared" si="101"/>
        <v>5.4758458671995252</v>
      </c>
      <c r="F1109" s="345">
        <f>SUM(E$12:E1109)</f>
        <v>3806.7863099512861</v>
      </c>
      <c r="G1109" s="345">
        <f t="shared" si="102"/>
        <v>126.8928769983762</v>
      </c>
      <c r="H1109" s="350">
        <f t="shared" si="103"/>
        <v>146</v>
      </c>
      <c r="I1109" s="350">
        <f t="shared" si="103"/>
        <v>40</v>
      </c>
    </row>
    <row r="1110" spans="2:9" x14ac:dyDescent="0.3">
      <c r="B1110" s="354">
        <v>1099</v>
      </c>
      <c r="C1110" s="393">
        <v>99085474</v>
      </c>
      <c r="D1110" s="349">
        <v>203034</v>
      </c>
      <c r="E1110" s="344">
        <f t="shared" si="101"/>
        <v>5.4825155941997679</v>
      </c>
      <c r="F1110" s="345">
        <f>SUM(E$12:E1110)</f>
        <v>3812.2688255454859</v>
      </c>
      <c r="G1110" s="345">
        <f t="shared" si="102"/>
        <v>127.07562751818287</v>
      </c>
      <c r="H1110" s="350">
        <f t="shared" si="103"/>
        <v>146</v>
      </c>
      <c r="I1110" s="350">
        <f t="shared" si="103"/>
        <v>40</v>
      </c>
    </row>
    <row r="1111" spans="2:9" hidden="1" x14ac:dyDescent="0.3">
      <c r="B1111" s="355">
        <v>1100</v>
      </c>
      <c r="C1111" s="393">
        <v>99288508</v>
      </c>
      <c r="D1111" s="353">
        <v>203280</v>
      </c>
      <c r="E1111" s="344">
        <f t="shared" si="101"/>
        <v>5.2464770556960723</v>
      </c>
      <c r="F1111" s="335">
        <f>SUM(E$12:E1111)</f>
        <v>3817.5153026011822</v>
      </c>
      <c r="G1111" s="345">
        <f t="shared" si="102"/>
        <v>127.25051008670607</v>
      </c>
      <c r="H1111" s="334">
        <f t="shared" si="103"/>
        <v>146</v>
      </c>
      <c r="I1111" s="346">
        <v>44</v>
      </c>
    </row>
    <row r="1112" spans="2:9" hidden="1" x14ac:dyDescent="0.3">
      <c r="B1112" s="354">
        <v>1101</v>
      </c>
      <c r="C1112" s="393">
        <v>99491788</v>
      </c>
      <c r="D1112" s="349">
        <v>203526</v>
      </c>
      <c r="E1112" s="344">
        <f t="shared" si="101"/>
        <v>5.2528260981778763</v>
      </c>
      <c r="F1112" s="345">
        <f>SUM(E$12:E1112)</f>
        <v>3822.7681286993602</v>
      </c>
      <c r="G1112" s="345">
        <f t="shared" si="102"/>
        <v>127.42560428997868</v>
      </c>
      <c r="H1112" s="350">
        <f t="shared" si="103"/>
        <v>146</v>
      </c>
      <c r="I1112" s="350">
        <f t="shared" si="103"/>
        <v>44</v>
      </c>
    </row>
    <row r="1113" spans="2:9" hidden="1" x14ac:dyDescent="0.3">
      <c r="B1113" s="354">
        <v>1102</v>
      </c>
      <c r="C1113" s="393">
        <v>99695314</v>
      </c>
      <c r="D1113" s="349">
        <v>203773</v>
      </c>
      <c r="E1113" s="344">
        <f t="shared" si="101"/>
        <v>5.2592009497754608</v>
      </c>
      <c r="F1113" s="345">
        <f>SUM(E$12:E1113)</f>
        <v>3828.0273296491355</v>
      </c>
      <c r="G1113" s="345">
        <f t="shared" si="102"/>
        <v>127.60091098830452</v>
      </c>
      <c r="H1113" s="350">
        <f t="shared" si="103"/>
        <v>146</v>
      </c>
      <c r="I1113" s="350">
        <f t="shared" si="103"/>
        <v>44</v>
      </c>
    </row>
    <row r="1114" spans="2:9" hidden="1" x14ac:dyDescent="0.3">
      <c r="B1114" s="354">
        <v>1103</v>
      </c>
      <c r="C1114" s="393">
        <v>99899087</v>
      </c>
      <c r="D1114" s="349">
        <v>204020</v>
      </c>
      <c r="E1114" s="344">
        <f t="shared" si="101"/>
        <v>5.2655758013730454</v>
      </c>
      <c r="F1114" s="345">
        <f>SUM(E$12:E1114)</f>
        <v>3833.2929054505084</v>
      </c>
      <c r="G1114" s="345">
        <f t="shared" si="102"/>
        <v>127.77643018168361</v>
      </c>
      <c r="H1114" s="350">
        <f t="shared" si="103"/>
        <v>146</v>
      </c>
      <c r="I1114" s="350">
        <f t="shared" si="103"/>
        <v>44</v>
      </c>
    </row>
    <row r="1115" spans="2:9" hidden="1" x14ac:dyDescent="0.3">
      <c r="B1115" s="354">
        <v>1104</v>
      </c>
      <c r="C1115" s="393">
        <v>100103107</v>
      </c>
      <c r="D1115" s="349">
        <v>204267</v>
      </c>
      <c r="E1115" s="344">
        <f t="shared" si="101"/>
        <v>5.271950652970629</v>
      </c>
      <c r="F1115" s="345">
        <f>SUM(E$12:E1115)</f>
        <v>3838.5648561034791</v>
      </c>
      <c r="G1115" s="345">
        <f t="shared" si="102"/>
        <v>127.95216187011597</v>
      </c>
      <c r="H1115" s="350">
        <f t="shared" si="103"/>
        <v>146</v>
      </c>
      <c r="I1115" s="350">
        <f t="shared" si="103"/>
        <v>44</v>
      </c>
    </row>
    <row r="1116" spans="2:9" hidden="1" x14ac:dyDescent="0.3">
      <c r="B1116" s="354">
        <v>1105</v>
      </c>
      <c r="C1116" s="393">
        <v>100307374</v>
      </c>
      <c r="D1116" s="349">
        <v>204513</v>
      </c>
      <c r="E1116" s="344">
        <f t="shared" si="101"/>
        <v>5.2782996954524339</v>
      </c>
      <c r="F1116" s="345">
        <f>SUM(E$12:E1116)</f>
        <v>3843.8431557989315</v>
      </c>
      <c r="G1116" s="345">
        <f t="shared" si="102"/>
        <v>128.12810519329773</v>
      </c>
      <c r="H1116" s="350">
        <f t="shared" si="103"/>
        <v>146</v>
      </c>
      <c r="I1116" s="350">
        <f t="shared" si="103"/>
        <v>44</v>
      </c>
    </row>
    <row r="1117" spans="2:9" hidden="1" x14ac:dyDescent="0.3">
      <c r="B1117" s="354">
        <v>1106</v>
      </c>
      <c r="C1117" s="393">
        <v>100511887</v>
      </c>
      <c r="D1117" s="349">
        <v>204760</v>
      </c>
      <c r="E1117" s="344">
        <f t="shared" si="101"/>
        <v>5.2846745470500185</v>
      </c>
      <c r="F1117" s="345">
        <f>SUM(E$12:E1117)</f>
        <v>3849.1278303459817</v>
      </c>
      <c r="G1117" s="345">
        <f t="shared" si="102"/>
        <v>128.30426101153273</v>
      </c>
      <c r="H1117" s="350">
        <f t="shared" si="103"/>
        <v>146</v>
      </c>
      <c r="I1117" s="350">
        <f t="shared" si="103"/>
        <v>44</v>
      </c>
    </row>
    <row r="1118" spans="2:9" hidden="1" x14ac:dyDescent="0.3">
      <c r="B1118" s="354">
        <v>1107</v>
      </c>
      <c r="C1118" s="393">
        <v>100716647</v>
      </c>
      <c r="D1118" s="349">
        <v>205008</v>
      </c>
      <c r="E1118" s="344">
        <f t="shared" si="101"/>
        <v>5.2910752077633818</v>
      </c>
      <c r="F1118" s="345">
        <f>SUM(E$12:E1118)</f>
        <v>3854.4189055537449</v>
      </c>
      <c r="G1118" s="345">
        <f t="shared" si="102"/>
        <v>128.48063018512482</v>
      </c>
      <c r="H1118" s="350">
        <f t="shared" si="103"/>
        <v>146</v>
      </c>
      <c r="I1118" s="350">
        <f t="shared" si="103"/>
        <v>44</v>
      </c>
    </row>
    <row r="1119" spans="2:9" hidden="1" x14ac:dyDescent="0.3">
      <c r="B1119" s="354">
        <v>1108</v>
      </c>
      <c r="C1119" s="393">
        <v>100921655</v>
      </c>
      <c r="D1119" s="349">
        <v>205255</v>
      </c>
      <c r="E1119" s="344">
        <f t="shared" si="101"/>
        <v>5.2974500593609664</v>
      </c>
      <c r="F1119" s="345">
        <f>SUM(E$12:E1119)</f>
        <v>3859.7163556131059</v>
      </c>
      <c r="G1119" s="345">
        <f t="shared" si="102"/>
        <v>128.65721185377021</v>
      </c>
      <c r="H1119" s="350">
        <f t="shared" ref="H1119:I1134" si="104">H1118</f>
        <v>146</v>
      </c>
      <c r="I1119" s="350">
        <f t="shared" si="104"/>
        <v>44</v>
      </c>
    </row>
    <row r="1120" spans="2:9" hidden="1" x14ac:dyDescent="0.3">
      <c r="B1120" s="354">
        <v>1109</v>
      </c>
      <c r="C1120" s="393">
        <v>101126910</v>
      </c>
      <c r="D1120" s="349">
        <v>205502</v>
      </c>
      <c r="E1120" s="344">
        <f t="shared" si="101"/>
        <v>5.3038249109585509</v>
      </c>
      <c r="F1120" s="345">
        <f>SUM(E$12:E1120)</f>
        <v>3865.0201805240645</v>
      </c>
      <c r="G1120" s="345">
        <f t="shared" si="102"/>
        <v>128.83400601746882</v>
      </c>
      <c r="H1120" s="350">
        <f t="shared" si="104"/>
        <v>146</v>
      </c>
      <c r="I1120" s="350">
        <f t="shared" si="104"/>
        <v>44</v>
      </c>
    </row>
    <row r="1121" spans="2:9" hidden="1" x14ac:dyDescent="0.3">
      <c r="B1121" s="354">
        <v>1110</v>
      </c>
      <c r="C1121" s="393">
        <v>101332412</v>
      </c>
      <c r="D1121" s="349">
        <v>205750</v>
      </c>
      <c r="E1121" s="344">
        <f t="shared" si="101"/>
        <v>5.3102255716719142</v>
      </c>
      <c r="F1121" s="345">
        <f>SUM(E$12:E1121)</f>
        <v>3870.3304060957362</v>
      </c>
      <c r="G1121" s="345">
        <f t="shared" si="102"/>
        <v>129.01101353652453</v>
      </c>
      <c r="H1121" s="350">
        <f t="shared" si="104"/>
        <v>146</v>
      </c>
      <c r="I1121" s="350">
        <f t="shared" si="104"/>
        <v>44</v>
      </c>
    </row>
    <row r="1122" spans="2:9" hidden="1" x14ac:dyDescent="0.3">
      <c r="B1122" s="354">
        <v>1111</v>
      </c>
      <c r="C1122" s="393">
        <v>101538162</v>
      </c>
      <c r="D1122" s="349">
        <v>205997</v>
      </c>
      <c r="E1122" s="344">
        <f t="shared" si="101"/>
        <v>5.3166004232694988</v>
      </c>
      <c r="F1122" s="345">
        <f>SUM(E$12:E1122)</f>
        <v>3875.6470065190056</v>
      </c>
      <c r="G1122" s="345">
        <f t="shared" si="102"/>
        <v>129.18823355063353</v>
      </c>
      <c r="H1122" s="350">
        <f t="shared" si="104"/>
        <v>146</v>
      </c>
      <c r="I1122" s="350">
        <f t="shared" si="104"/>
        <v>44</v>
      </c>
    </row>
    <row r="1123" spans="2:9" hidden="1" x14ac:dyDescent="0.3">
      <c r="B1123" s="354">
        <v>1112</v>
      </c>
      <c r="C1123" s="393">
        <v>101744159</v>
      </c>
      <c r="D1123" s="349">
        <v>206245</v>
      </c>
      <c r="E1123" s="344">
        <f t="shared" si="101"/>
        <v>5.323001083982863</v>
      </c>
      <c r="F1123" s="345">
        <f>SUM(E$12:E1123)</f>
        <v>3880.9700076029885</v>
      </c>
      <c r="G1123" s="345">
        <f t="shared" si="102"/>
        <v>129.36566692009961</v>
      </c>
      <c r="H1123" s="350">
        <f t="shared" si="104"/>
        <v>146</v>
      </c>
      <c r="I1123" s="350">
        <f t="shared" si="104"/>
        <v>44</v>
      </c>
    </row>
    <row r="1124" spans="2:9" hidden="1" x14ac:dyDescent="0.3">
      <c r="B1124" s="354">
        <v>1113</v>
      </c>
      <c r="C1124" s="393">
        <v>101950404</v>
      </c>
      <c r="D1124" s="349">
        <v>206493</v>
      </c>
      <c r="E1124" s="344">
        <f t="shared" si="101"/>
        <v>5.3294017446962263</v>
      </c>
      <c r="F1124" s="345">
        <f>SUM(E$12:E1124)</f>
        <v>3886.2994093476846</v>
      </c>
      <c r="G1124" s="345">
        <f t="shared" si="102"/>
        <v>129.54331364492282</v>
      </c>
      <c r="H1124" s="350">
        <f t="shared" si="104"/>
        <v>146</v>
      </c>
      <c r="I1124" s="350">
        <f t="shared" si="104"/>
        <v>44</v>
      </c>
    </row>
    <row r="1125" spans="2:9" hidden="1" x14ac:dyDescent="0.3">
      <c r="B1125" s="354">
        <v>1114</v>
      </c>
      <c r="C1125" s="393">
        <v>102156897</v>
      </c>
      <c r="D1125" s="349">
        <v>206741</v>
      </c>
      <c r="E1125" s="344">
        <f t="shared" si="101"/>
        <v>5.3358024054095905</v>
      </c>
      <c r="F1125" s="345">
        <f>SUM(E$12:E1125)</f>
        <v>3891.6352117530942</v>
      </c>
      <c r="G1125" s="345">
        <f t="shared" si="102"/>
        <v>129.72117372510314</v>
      </c>
      <c r="H1125" s="350">
        <f t="shared" si="104"/>
        <v>146</v>
      </c>
      <c r="I1125" s="350">
        <f t="shared" si="104"/>
        <v>44</v>
      </c>
    </row>
    <row r="1126" spans="2:9" hidden="1" x14ac:dyDescent="0.3">
      <c r="B1126" s="354">
        <v>1115</v>
      </c>
      <c r="C1126" s="393">
        <v>102363638</v>
      </c>
      <c r="D1126" s="349">
        <v>206989</v>
      </c>
      <c r="E1126" s="344">
        <f t="shared" si="101"/>
        <v>5.3422030661229547</v>
      </c>
      <c r="F1126" s="345">
        <f>SUM(E$12:E1126)</f>
        <v>3896.9774148192173</v>
      </c>
      <c r="G1126" s="345">
        <f t="shared" si="102"/>
        <v>129.89924716064058</v>
      </c>
      <c r="H1126" s="350">
        <f t="shared" si="104"/>
        <v>146</v>
      </c>
      <c r="I1126" s="350">
        <f t="shared" si="104"/>
        <v>44</v>
      </c>
    </row>
    <row r="1127" spans="2:9" hidden="1" x14ac:dyDescent="0.3">
      <c r="B1127" s="354">
        <v>1116</v>
      </c>
      <c r="C1127" s="393">
        <v>102570627</v>
      </c>
      <c r="D1127" s="349">
        <v>207237</v>
      </c>
      <c r="E1127" s="344">
        <f t="shared" si="101"/>
        <v>5.3486037268363189</v>
      </c>
      <c r="F1127" s="345">
        <f>SUM(E$12:E1127)</f>
        <v>3902.3260185460535</v>
      </c>
      <c r="G1127" s="345">
        <f t="shared" si="102"/>
        <v>130.07753395153512</v>
      </c>
      <c r="H1127" s="350">
        <f t="shared" si="104"/>
        <v>146</v>
      </c>
      <c r="I1127" s="350">
        <f t="shared" si="104"/>
        <v>44</v>
      </c>
    </row>
    <row r="1128" spans="2:9" hidden="1" x14ac:dyDescent="0.3">
      <c r="B1128" s="354">
        <v>1117</v>
      </c>
      <c r="C1128" s="393">
        <v>102777864</v>
      </c>
      <c r="D1128" s="349">
        <v>207485</v>
      </c>
      <c r="E1128" s="344">
        <f t="shared" si="101"/>
        <v>5.3550043875496822</v>
      </c>
      <c r="F1128" s="345">
        <f>SUM(E$12:E1128)</f>
        <v>3907.6810229336033</v>
      </c>
      <c r="G1128" s="345">
        <f t="shared" si="102"/>
        <v>130.25603409778677</v>
      </c>
      <c r="H1128" s="350">
        <f t="shared" si="104"/>
        <v>146</v>
      </c>
      <c r="I1128" s="350">
        <f t="shared" si="104"/>
        <v>44</v>
      </c>
    </row>
    <row r="1129" spans="2:9" hidden="1" x14ac:dyDescent="0.3">
      <c r="B1129" s="354">
        <v>1118</v>
      </c>
      <c r="C1129" s="393">
        <v>102985349</v>
      </c>
      <c r="D1129" s="349">
        <v>207733</v>
      </c>
      <c r="E1129" s="344">
        <f t="shared" si="101"/>
        <v>5.3614050482630464</v>
      </c>
      <c r="F1129" s="345">
        <f>SUM(E$12:E1129)</f>
        <v>3913.0424279818662</v>
      </c>
      <c r="G1129" s="345">
        <f t="shared" si="102"/>
        <v>130.43474759939554</v>
      </c>
      <c r="H1129" s="350">
        <f t="shared" si="104"/>
        <v>146</v>
      </c>
      <c r="I1129" s="350">
        <f t="shared" si="104"/>
        <v>44</v>
      </c>
    </row>
    <row r="1130" spans="2:9" hidden="1" x14ac:dyDescent="0.3">
      <c r="B1130" s="354">
        <v>1119</v>
      </c>
      <c r="C1130" s="393">
        <v>103193082</v>
      </c>
      <c r="D1130" s="349">
        <v>207982</v>
      </c>
      <c r="E1130" s="344">
        <f t="shared" si="101"/>
        <v>5.3678315180921903</v>
      </c>
      <c r="F1130" s="345">
        <f>SUM(E$12:E1130)</f>
        <v>3918.4102594999586</v>
      </c>
      <c r="G1130" s="345">
        <f t="shared" si="102"/>
        <v>130.61367531666528</v>
      </c>
      <c r="H1130" s="350">
        <f t="shared" si="104"/>
        <v>146</v>
      </c>
      <c r="I1130" s="350">
        <f t="shared" si="104"/>
        <v>44</v>
      </c>
    </row>
    <row r="1131" spans="2:9" hidden="1" x14ac:dyDescent="0.3">
      <c r="B1131" s="354">
        <v>1120</v>
      </c>
      <c r="C1131" s="393">
        <v>103401064</v>
      </c>
      <c r="D1131" s="349">
        <v>208230</v>
      </c>
      <c r="E1131" s="344">
        <f t="shared" si="101"/>
        <v>5.3742321788055545</v>
      </c>
      <c r="F1131" s="345">
        <f>SUM(E$12:E1131)</f>
        <v>3923.784491678764</v>
      </c>
      <c r="G1131" s="345">
        <f t="shared" si="102"/>
        <v>130.79281638929214</v>
      </c>
      <c r="H1131" s="350">
        <f t="shared" si="104"/>
        <v>146</v>
      </c>
      <c r="I1131" s="350">
        <f t="shared" si="104"/>
        <v>44</v>
      </c>
    </row>
    <row r="1132" spans="2:9" hidden="1" x14ac:dyDescent="0.3">
      <c r="B1132" s="354">
        <v>1121</v>
      </c>
      <c r="C1132" s="393">
        <v>103609294</v>
      </c>
      <c r="D1132" s="349">
        <v>208479</v>
      </c>
      <c r="E1132" s="344">
        <f t="shared" si="101"/>
        <v>5.3806586486346974</v>
      </c>
      <c r="F1132" s="345">
        <f>SUM(E$12:E1132)</f>
        <v>3929.1651503273988</v>
      </c>
      <c r="G1132" s="345">
        <f t="shared" si="102"/>
        <v>130.97217167757995</v>
      </c>
      <c r="H1132" s="350">
        <f t="shared" si="104"/>
        <v>146</v>
      </c>
      <c r="I1132" s="350">
        <f t="shared" si="104"/>
        <v>44</v>
      </c>
    </row>
    <row r="1133" spans="2:9" hidden="1" x14ac:dyDescent="0.3">
      <c r="B1133" s="354">
        <v>1122</v>
      </c>
      <c r="C1133" s="393">
        <v>103817773</v>
      </c>
      <c r="D1133" s="349">
        <v>208728</v>
      </c>
      <c r="E1133" s="344">
        <f t="shared" si="101"/>
        <v>5.3870851184638413</v>
      </c>
      <c r="F1133" s="345">
        <f>SUM(E$12:E1133)</f>
        <v>3934.5522354458626</v>
      </c>
      <c r="G1133" s="345">
        <f t="shared" si="102"/>
        <v>131.15174118152876</v>
      </c>
      <c r="H1133" s="350">
        <f t="shared" si="104"/>
        <v>146</v>
      </c>
      <c r="I1133" s="350">
        <f t="shared" si="104"/>
        <v>44</v>
      </c>
    </row>
    <row r="1134" spans="2:9" hidden="1" x14ac:dyDescent="0.3">
      <c r="B1134" s="354">
        <v>1123</v>
      </c>
      <c r="C1134" s="393">
        <v>104026501</v>
      </c>
      <c r="D1134" s="349">
        <v>208977</v>
      </c>
      <c r="E1134" s="344">
        <f t="shared" si="101"/>
        <v>5.3935115882929852</v>
      </c>
      <c r="F1134" s="345">
        <f>SUM(E$12:E1134)</f>
        <v>3939.9457470341554</v>
      </c>
      <c r="G1134" s="345">
        <f t="shared" si="102"/>
        <v>131.33152490113852</v>
      </c>
      <c r="H1134" s="350">
        <f t="shared" si="104"/>
        <v>146</v>
      </c>
      <c r="I1134" s="350">
        <f t="shared" si="104"/>
        <v>44</v>
      </c>
    </row>
    <row r="1135" spans="2:9" hidden="1" x14ac:dyDescent="0.3">
      <c r="B1135" s="354">
        <v>1124</v>
      </c>
      <c r="C1135" s="393">
        <v>104235478</v>
      </c>
      <c r="D1135" s="349">
        <v>209226</v>
      </c>
      <c r="E1135" s="344">
        <f t="shared" si="101"/>
        <v>5.399938058122129</v>
      </c>
      <c r="F1135" s="345">
        <f>SUM(E$12:E1135)</f>
        <v>3945.3456850922776</v>
      </c>
      <c r="G1135" s="345">
        <f t="shared" si="102"/>
        <v>131.51152283640926</v>
      </c>
      <c r="H1135" s="350">
        <f t="shared" ref="H1135:I1150" si="105">H1134</f>
        <v>146</v>
      </c>
      <c r="I1135" s="350">
        <f t="shared" si="105"/>
        <v>44</v>
      </c>
    </row>
    <row r="1136" spans="2:9" hidden="1" x14ac:dyDescent="0.3">
      <c r="B1136" s="354">
        <v>1125</v>
      </c>
      <c r="C1136" s="393">
        <v>104444704</v>
      </c>
      <c r="D1136" s="349">
        <v>209475</v>
      </c>
      <c r="E1136" s="344">
        <f t="shared" si="101"/>
        <v>5.406364527951272</v>
      </c>
      <c r="F1136" s="345">
        <f>SUM(E$12:E1136)</f>
        <v>3950.7520496202287</v>
      </c>
      <c r="G1136" s="345">
        <f t="shared" si="102"/>
        <v>131.69173498734096</v>
      </c>
      <c r="H1136" s="350">
        <f t="shared" si="105"/>
        <v>146</v>
      </c>
      <c r="I1136" s="350">
        <f t="shared" si="105"/>
        <v>44</v>
      </c>
    </row>
    <row r="1137" spans="2:9" hidden="1" x14ac:dyDescent="0.3">
      <c r="B1137" s="354">
        <v>1126</v>
      </c>
      <c r="C1137" s="393">
        <v>104654179</v>
      </c>
      <c r="D1137" s="349">
        <v>209724</v>
      </c>
      <c r="E1137" s="344">
        <f t="shared" si="101"/>
        <v>5.4127909977804158</v>
      </c>
      <c r="F1137" s="345">
        <f>SUM(E$12:E1137)</f>
        <v>3956.1648406180093</v>
      </c>
      <c r="G1137" s="345">
        <f t="shared" si="102"/>
        <v>131.87216135393365</v>
      </c>
      <c r="H1137" s="350">
        <f t="shared" si="105"/>
        <v>146</v>
      </c>
      <c r="I1137" s="350">
        <f t="shared" si="105"/>
        <v>44</v>
      </c>
    </row>
    <row r="1138" spans="2:9" hidden="1" x14ac:dyDescent="0.3">
      <c r="B1138" s="354">
        <v>1127</v>
      </c>
      <c r="C1138" s="393">
        <v>104863903</v>
      </c>
      <c r="D1138" s="349">
        <v>209974</v>
      </c>
      <c r="E1138" s="344">
        <f t="shared" si="101"/>
        <v>5.4192432767253393</v>
      </c>
      <c r="F1138" s="345">
        <f>SUM(E$12:E1138)</f>
        <v>3961.5840838947347</v>
      </c>
      <c r="G1138" s="345">
        <f t="shared" si="102"/>
        <v>132.05280279649116</v>
      </c>
      <c r="H1138" s="350">
        <f t="shared" si="105"/>
        <v>146</v>
      </c>
      <c r="I1138" s="350">
        <f t="shared" si="105"/>
        <v>44</v>
      </c>
    </row>
    <row r="1139" spans="2:9" hidden="1" x14ac:dyDescent="0.3">
      <c r="B1139" s="354">
        <v>1128</v>
      </c>
      <c r="C1139" s="393">
        <v>105073877</v>
      </c>
      <c r="D1139" s="349">
        <v>210223</v>
      </c>
      <c r="E1139" s="344">
        <f t="shared" si="101"/>
        <v>5.4256697465544832</v>
      </c>
      <c r="F1139" s="345">
        <f>SUM(E$12:E1139)</f>
        <v>3967.0097536412891</v>
      </c>
      <c r="G1139" s="345">
        <f t="shared" si="102"/>
        <v>132.23365845470963</v>
      </c>
      <c r="H1139" s="350">
        <f t="shared" si="105"/>
        <v>146</v>
      </c>
      <c r="I1139" s="350">
        <f t="shared" si="105"/>
        <v>44</v>
      </c>
    </row>
    <row r="1140" spans="2:9" hidden="1" x14ac:dyDescent="0.3">
      <c r="B1140" s="354">
        <v>1129</v>
      </c>
      <c r="C1140" s="393">
        <v>105284100</v>
      </c>
      <c r="D1140" s="349">
        <v>210473</v>
      </c>
      <c r="E1140" s="344">
        <f t="shared" si="101"/>
        <v>5.4321220254994067</v>
      </c>
      <c r="F1140" s="345">
        <f>SUM(E$12:E1140)</f>
        <v>3972.4418756667883</v>
      </c>
      <c r="G1140" s="345">
        <f t="shared" si="102"/>
        <v>132.41472918889295</v>
      </c>
      <c r="H1140" s="350">
        <f t="shared" si="105"/>
        <v>146</v>
      </c>
      <c r="I1140" s="350">
        <f t="shared" si="105"/>
        <v>44</v>
      </c>
    </row>
    <row r="1141" spans="2:9" hidden="1" x14ac:dyDescent="0.3">
      <c r="B1141" s="354">
        <v>1130</v>
      </c>
      <c r="C1141" s="393">
        <v>105494573</v>
      </c>
      <c r="D1141" s="349">
        <v>210722</v>
      </c>
      <c r="E1141" s="344">
        <f t="shared" si="101"/>
        <v>5.4385484953285497</v>
      </c>
      <c r="F1141" s="345">
        <f>SUM(E$12:E1141)</f>
        <v>3977.8804241621169</v>
      </c>
      <c r="G1141" s="345">
        <f t="shared" si="102"/>
        <v>132.59601413873722</v>
      </c>
      <c r="H1141" s="350">
        <f t="shared" si="105"/>
        <v>146</v>
      </c>
      <c r="I1141" s="350">
        <f t="shared" si="105"/>
        <v>44</v>
      </c>
    </row>
    <row r="1142" spans="2:9" hidden="1" x14ac:dyDescent="0.3">
      <c r="B1142" s="354">
        <v>1131</v>
      </c>
      <c r="C1142" s="393">
        <v>105705295</v>
      </c>
      <c r="D1142" s="349">
        <v>210972</v>
      </c>
      <c r="E1142" s="344">
        <f t="shared" si="101"/>
        <v>5.4450007742734732</v>
      </c>
      <c r="F1142" s="345">
        <f>SUM(E$12:E1142)</f>
        <v>3983.3254249363904</v>
      </c>
      <c r="G1142" s="345">
        <f t="shared" si="102"/>
        <v>132.77751416454635</v>
      </c>
      <c r="H1142" s="350">
        <f t="shared" si="105"/>
        <v>146</v>
      </c>
      <c r="I1142" s="350">
        <f t="shared" si="105"/>
        <v>44</v>
      </c>
    </row>
    <row r="1143" spans="2:9" hidden="1" x14ac:dyDescent="0.3">
      <c r="B1143" s="354">
        <v>1132</v>
      </c>
      <c r="C1143" s="393">
        <v>105916267</v>
      </c>
      <c r="D1143" s="349">
        <v>211222</v>
      </c>
      <c r="E1143" s="344">
        <f t="shared" si="101"/>
        <v>5.4514530532183967</v>
      </c>
      <c r="F1143" s="345">
        <f>SUM(E$12:E1143)</f>
        <v>3988.7768779896087</v>
      </c>
      <c r="G1143" s="345">
        <f t="shared" si="102"/>
        <v>132.95922926632028</v>
      </c>
      <c r="H1143" s="350">
        <f t="shared" si="105"/>
        <v>146</v>
      </c>
      <c r="I1143" s="350">
        <f t="shared" si="105"/>
        <v>44</v>
      </c>
    </row>
    <row r="1144" spans="2:9" hidden="1" x14ac:dyDescent="0.3">
      <c r="B1144" s="354">
        <v>1133</v>
      </c>
      <c r="C1144" s="393">
        <v>106127489</v>
      </c>
      <c r="D1144" s="349">
        <v>211472</v>
      </c>
      <c r="E1144" s="344">
        <f t="shared" si="101"/>
        <v>5.4579053321633202</v>
      </c>
      <c r="F1144" s="345">
        <f>SUM(E$12:E1144)</f>
        <v>3994.2347833217718</v>
      </c>
      <c r="G1144" s="345">
        <f t="shared" si="102"/>
        <v>133.14115944405907</v>
      </c>
      <c r="H1144" s="350">
        <f t="shared" si="105"/>
        <v>146</v>
      </c>
      <c r="I1144" s="350">
        <f t="shared" si="105"/>
        <v>44</v>
      </c>
    </row>
    <row r="1145" spans="2:9" hidden="1" x14ac:dyDescent="0.3">
      <c r="B1145" s="354">
        <v>1134</v>
      </c>
      <c r="C1145" s="393">
        <v>106338961</v>
      </c>
      <c r="D1145" s="349">
        <v>211722</v>
      </c>
      <c r="E1145" s="344">
        <f t="shared" si="101"/>
        <v>5.4643576111082437</v>
      </c>
      <c r="F1145" s="345">
        <f>SUM(E$12:E1145)</f>
        <v>3999.6991409328803</v>
      </c>
      <c r="G1145" s="345">
        <f t="shared" si="102"/>
        <v>133.32330469776267</v>
      </c>
      <c r="H1145" s="350">
        <f t="shared" si="105"/>
        <v>146</v>
      </c>
      <c r="I1145" s="350">
        <f t="shared" si="105"/>
        <v>44</v>
      </c>
    </row>
    <row r="1146" spans="2:9" hidden="1" x14ac:dyDescent="0.3">
      <c r="B1146" s="354">
        <v>1135</v>
      </c>
      <c r="C1146" s="393">
        <v>106550683</v>
      </c>
      <c r="D1146" s="349">
        <v>211973</v>
      </c>
      <c r="E1146" s="344">
        <f t="shared" si="101"/>
        <v>5.4708356991689469</v>
      </c>
      <c r="F1146" s="345">
        <f>SUM(E$12:E1146)</f>
        <v>4005.1699766320494</v>
      </c>
      <c r="G1146" s="345">
        <f t="shared" si="102"/>
        <v>133.50566588773498</v>
      </c>
      <c r="H1146" s="350">
        <f t="shared" si="105"/>
        <v>146</v>
      </c>
      <c r="I1146" s="350">
        <f t="shared" si="105"/>
        <v>44</v>
      </c>
    </row>
    <row r="1147" spans="2:9" hidden="1" x14ac:dyDescent="0.3">
      <c r="B1147" s="354">
        <v>1136</v>
      </c>
      <c r="C1147" s="393">
        <v>106762656</v>
      </c>
      <c r="D1147" s="349">
        <v>212223</v>
      </c>
      <c r="E1147" s="344">
        <f t="shared" si="101"/>
        <v>5.4772879781138695</v>
      </c>
      <c r="F1147" s="345">
        <f>SUM(E$12:E1147)</f>
        <v>4010.6472646101633</v>
      </c>
      <c r="G1147" s="345">
        <f t="shared" si="102"/>
        <v>133.68824215367212</v>
      </c>
      <c r="H1147" s="350">
        <f t="shared" si="105"/>
        <v>146</v>
      </c>
      <c r="I1147" s="350">
        <f t="shared" si="105"/>
        <v>44</v>
      </c>
    </row>
    <row r="1148" spans="2:9" hidden="1" x14ac:dyDescent="0.3">
      <c r="B1148" s="354">
        <v>1137</v>
      </c>
      <c r="C1148" s="393">
        <v>106974879</v>
      </c>
      <c r="D1148" s="349">
        <v>212473</v>
      </c>
      <c r="E1148" s="344">
        <f t="shared" si="101"/>
        <v>5.483740257058793</v>
      </c>
      <c r="F1148" s="345">
        <f>SUM(E$12:E1148)</f>
        <v>4016.1310048672221</v>
      </c>
      <c r="G1148" s="345">
        <f t="shared" si="102"/>
        <v>133.87103349557407</v>
      </c>
      <c r="H1148" s="350">
        <f t="shared" si="105"/>
        <v>146</v>
      </c>
      <c r="I1148" s="350">
        <f t="shared" si="105"/>
        <v>44</v>
      </c>
    </row>
    <row r="1149" spans="2:9" hidden="1" x14ac:dyDescent="0.3">
      <c r="B1149" s="354">
        <v>1138</v>
      </c>
      <c r="C1149" s="393">
        <v>107187352</v>
      </c>
      <c r="D1149" s="349">
        <v>212724</v>
      </c>
      <c r="E1149" s="344">
        <f t="shared" si="101"/>
        <v>5.4902183451194961</v>
      </c>
      <c r="F1149" s="345">
        <f>SUM(E$12:E1149)</f>
        <v>4021.6212232123416</v>
      </c>
      <c r="G1149" s="345">
        <f t="shared" si="102"/>
        <v>134.05404077374473</v>
      </c>
      <c r="H1149" s="350">
        <f t="shared" si="105"/>
        <v>146</v>
      </c>
      <c r="I1149" s="350">
        <f t="shared" si="105"/>
        <v>44</v>
      </c>
    </row>
    <row r="1150" spans="2:9" hidden="1" x14ac:dyDescent="0.3">
      <c r="B1150" s="354">
        <v>1139</v>
      </c>
      <c r="C1150" s="393">
        <v>107400076</v>
      </c>
      <c r="D1150" s="349">
        <v>212975</v>
      </c>
      <c r="E1150" s="344">
        <f t="shared" si="101"/>
        <v>5.4966964331801993</v>
      </c>
      <c r="F1150" s="345">
        <f>SUM(E$12:E1150)</f>
        <v>4027.1179196455219</v>
      </c>
      <c r="G1150" s="345">
        <f t="shared" si="102"/>
        <v>134.23726398818405</v>
      </c>
      <c r="H1150" s="350">
        <f t="shared" si="105"/>
        <v>146</v>
      </c>
      <c r="I1150" s="350">
        <f t="shared" si="105"/>
        <v>44</v>
      </c>
    </row>
    <row r="1151" spans="2:9" hidden="1" x14ac:dyDescent="0.3">
      <c r="B1151" s="354">
        <v>1140</v>
      </c>
      <c r="C1151" s="393">
        <v>107613051</v>
      </c>
      <c r="D1151" s="349">
        <v>213226</v>
      </c>
      <c r="E1151" s="344">
        <f t="shared" si="101"/>
        <v>5.5031745212409025</v>
      </c>
      <c r="F1151" s="345">
        <f>SUM(E$12:E1151)</f>
        <v>4032.6210941667628</v>
      </c>
      <c r="G1151" s="345">
        <f t="shared" si="102"/>
        <v>134.42070313889209</v>
      </c>
      <c r="H1151" s="350">
        <f t="shared" ref="H1151:I1166" si="106">H1150</f>
        <v>146</v>
      </c>
      <c r="I1151" s="350">
        <f t="shared" si="106"/>
        <v>44</v>
      </c>
    </row>
    <row r="1152" spans="2:9" hidden="1" x14ac:dyDescent="0.3">
      <c r="B1152" s="354">
        <v>1141</v>
      </c>
      <c r="C1152" s="393">
        <v>107826277</v>
      </c>
      <c r="D1152" s="349">
        <v>213477</v>
      </c>
      <c r="E1152" s="344">
        <f t="shared" si="101"/>
        <v>5.5096526093016056</v>
      </c>
      <c r="F1152" s="345">
        <f>SUM(E$12:E1152)</f>
        <v>4038.1307467760644</v>
      </c>
      <c r="G1152" s="345">
        <f t="shared" si="102"/>
        <v>134.60435822586882</v>
      </c>
      <c r="H1152" s="350">
        <f t="shared" si="106"/>
        <v>146</v>
      </c>
      <c r="I1152" s="350">
        <f t="shared" si="106"/>
        <v>44</v>
      </c>
    </row>
    <row r="1153" spans="2:9" hidden="1" x14ac:dyDescent="0.3">
      <c r="B1153" s="354">
        <v>1142</v>
      </c>
      <c r="C1153" s="393">
        <v>108039754</v>
      </c>
      <c r="D1153" s="349">
        <v>213728</v>
      </c>
      <c r="E1153" s="344">
        <f t="shared" si="101"/>
        <v>5.5161306973623088</v>
      </c>
      <c r="F1153" s="345">
        <f>SUM(E$12:E1153)</f>
        <v>4043.6468774734267</v>
      </c>
      <c r="G1153" s="345">
        <f t="shared" si="102"/>
        <v>134.78822924911421</v>
      </c>
      <c r="H1153" s="350">
        <f t="shared" si="106"/>
        <v>146</v>
      </c>
      <c r="I1153" s="350">
        <f t="shared" si="106"/>
        <v>44</v>
      </c>
    </row>
    <row r="1154" spans="2:9" hidden="1" x14ac:dyDescent="0.3">
      <c r="B1154" s="354">
        <v>1143</v>
      </c>
      <c r="C1154" s="393">
        <v>108253482</v>
      </c>
      <c r="D1154" s="349">
        <v>213979</v>
      </c>
      <c r="E1154" s="344">
        <f t="shared" si="101"/>
        <v>5.522608785423011</v>
      </c>
      <c r="F1154" s="345">
        <f>SUM(E$12:E1154)</f>
        <v>4049.1694862588497</v>
      </c>
      <c r="G1154" s="345">
        <f t="shared" si="102"/>
        <v>134.97231620862831</v>
      </c>
      <c r="H1154" s="350">
        <f t="shared" si="106"/>
        <v>146</v>
      </c>
      <c r="I1154" s="350">
        <f t="shared" si="106"/>
        <v>44</v>
      </c>
    </row>
    <row r="1155" spans="2:9" hidden="1" x14ac:dyDescent="0.3">
      <c r="B1155" s="354">
        <v>1144</v>
      </c>
      <c r="C1155" s="393">
        <v>108467461</v>
      </c>
      <c r="D1155" s="349">
        <v>214230</v>
      </c>
      <c r="E1155" s="344">
        <f t="shared" si="101"/>
        <v>5.5290868734837142</v>
      </c>
      <c r="F1155" s="345">
        <f>SUM(E$12:E1155)</f>
        <v>4054.6985731323334</v>
      </c>
      <c r="G1155" s="345">
        <f t="shared" si="102"/>
        <v>135.15661910441111</v>
      </c>
      <c r="H1155" s="350">
        <f t="shared" si="106"/>
        <v>146</v>
      </c>
      <c r="I1155" s="350">
        <f t="shared" si="106"/>
        <v>44</v>
      </c>
    </row>
    <row r="1156" spans="2:9" hidden="1" x14ac:dyDescent="0.3">
      <c r="B1156" s="354">
        <v>1145</v>
      </c>
      <c r="C1156" s="393">
        <v>108681691</v>
      </c>
      <c r="D1156" s="349">
        <v>214481</v>
      </c>
      <c r="E1156" s="344">
        <f t="shared" si="101"/>
        <v>5.5355649615444174</v>
      </c>
      <c r="F1156" s="345">
        <f>SUM(E$12:E1156)</f>
        <v>4060.2341380938778</v>
      </c>
      <c r="G1156" s="345">
        <f t="shared" si="102"/>
        <v>135.34113793646259</v>
      </c>
      <c r="H1156" s="350">
        <f t="shared" si="106"/>
        <v>146</v>
      </c>
      <c r="I1156" s="350">
        <f t="shared" si="106"/>
        <v>44</v>
      </c>
    </row>
    <row r="1157" spans="2:9" hidden="1" x14ac:dyDescent="0.3">
      <c r="B1157" s="354">
        <v>1146</v>
      </c>
      <c r="C1157" s="393">
        <v>108896172</v>
      </c>
      <c r="D1157" s="349">
        <v>214733</v>
      </c>
      <c r="E1157" s="344">
        <f t="shared" si="101"/>
        <v>5.5420688587209002</v>
      </c>
      <c r="F1157" s="345">
        <f>SUM(E$12:E1157)</f>
        <v>4065.7762069525988</v>
      </c>
      <c r="G1157" s="345">
        <f t="shared" si="102"/>
        <v>135.52587356508664</v>
      </c>
      <c r="H1157" s="350">
        <f t="shared" si="106"/>
        <v>146</v>
      </c>
      <c r="I1157" s="350">
        <f t="shared" si="106"/>
        <v>44</v>
      </c>
    </row>
    <row r="1158" spans="2:9" hidden="1" x14ac:dyDescent="0.3">
      <c r="B1158" s="354">
        <v>1147</v>
      </c>
      <c r="C1158" s="393">
        <v>109110905</v>
      </c>
      <c r="D1158" s="349">
        <v>214985</v>
      </c>
      <c r="E1158" s="344">
        <f t="shared" si="101"/>
        <v>5.548572755897383</v>
      </c>
      <c r="F1158" s="345">
        <f>SUM(E$12:E1158)</f>
        <v>4071.3247797084964</v>
      </c>
      <c r="G1158" s="345">
        <f t="shared" si="102"/>
        <v>135.71082599028321</v>
      </c>
      <c r="H1158" s="350">
        <f t="shared" si="106"/>
        <v>146</v>
      </c>
      <c r="I1158" s="350">
        <f t="shared" si="106"/>
        <v>44</v>
      </c>
    </row>
    <row r="1159" spans="2:9" hidden="1" x14ac:dyDescent="0.3">
      <c r="B1159" s="354">
        <v>1148</v>
      </c>
      <c r="C1159" s="393">
        <v>109325890</v>
      </c>
      <c r="D1159" s="349">
        <v>215236</v>
      </c>
      <c r="E1159" s="344">
        <f t="shared" si="101"/>
        <v>5.5550508439580861</v>
      </c>
      <c r="F1159" s="345">
        <f>SUM(E$12:E1159)</f>
        <v>4076.8798305524547</v>
      </c>
      <c r="G1159" s="345">
        <f t="shared" si="102"/>
        <v>135.8959943517485</v>
      </c>
      <c r="H1159" s="350">
        <f t="shared" si="106"/>
        <v>146</v>
      </c>
      <c r="I1159" s="350">
        <f t="shared" si="106"/>
        <v>44</v>
      </c>
    </row>
    <row r="1160" spans="2:9" hidden="1" x14ac:dyDescent="0.3">
      <c r="B1160" s="354">
        <v>1149</v>
      </c>
      <c r="C1160" s="393">
        <v>109541126</v>
      </c>
      <c r="D1160" s="349">
        <v>215488</v>
      </c>
      <c r="E1160" s="344">
        <f t="shared" si="101"/>
        <v>5.5615547411345689</v>
      </c>
      <c r="F1160" s="345">
        <f>SUM(E$12:E1160)</f>
        <v>4082.4413852935891</v>
      </c>
      <c r="G1160" s="345">
        <f t="shared" si="102"/>
        <v>136.0813795097863</v>
      </c>
      <c r="H1160" s="350">
        <f t="shared" si="106"/>
        <v>146</v>
      </c>
      <c r="I1160" s="350">
        <f t="shared" si="106"/>
        <v>44</v>
      </c>
    </row>
    <row r="1161" spans="2:9" hidden="1" x14ac:dyDescent="0.3">
      <c r="B1161" s="354">
        <v>1150</v>
      </c>
      <c r="C1161" s="393">
        <v>109756614</v>
      </c>
      <c r="D1161" s="349">
        <v>215740</v>
      </c>
      <c r="E1161" s="344">
        <f t="shared" si="101"/>
        <v>5.5680586383110517</v>
      </c>
      <c r="F1161" s="345">
        <f>SUM(E$12:E1161)</f>
        <v>4088.0094439319</v>
      </c>
      <c r="G1161" s="345">
        <f t="shared" si="102"/>
        <v>136.26698146439668</v>
      </c>
      <c r="H1161" s="350">
        <f t="shared" si="106"/>
        <v>146</v>
      </c>
      <c r="I1161" s="350">
        <f t="shared" si="106"/>
        <v>44</v>
      </c>
    </row>
    <row r="1162" spans="2:9" hidden="1" x14ac:dyDescent="0.3">
      <c r="B1162" s="354">
        <v>1151</v>
      </c>
      <c r="C1162" s="393">
        <v>109972354</v>
      </c>
      <c r="D1162" s="349">
        <v>215992</v>
      </c>
      <c r="E1162" s="344">
        <f t="shared" si="101"/>
        <v>5.5745625354875346</v>
      </c>
      <c r="F1162" s="345">
        <f>SUM(E$12:E1162)</f>
        <v>4093.5840064673876</v>
      </c>
      <c r="G1162" s="345">
        <f t="shared" si="102"/>
        <v>136.45280021557957</v>
      </c>
      <c r="H1162" s="350">
        <f t="shared" si="106"/>
        <v>146</v>
      </c>
      <c r="I1162" s="350">
        <f t="shared" si="106"/>
        <v>44</v>
      </c>
    </row>
    <row r="1163" spans="2:9" hidden="1" x14ac:dyDescent="0.3">
      <c r="B1163" s="354">
        <v>1152</v>
      </c>
      <c r="C1163" s="393">
        <v>110188346</v>
      </c>
      <c r="D1163" s="349">
        <v>216244</v>
      </c>
      <c r="E1163" s="344">
        <f t="shared" si="101"/>
        <v>5.5810664326640174</v>
      </c>
      <c r="F1163" s="345">
        <f>SUM(E$12:E1163)</f>
        <v>4099.1650729000512</v>
      </c>
      <c r="G1163" s="345">
        <f t="shared" si="102"/>
        <v>136.63883576333504</v>
      </c>
      <c r="H1163" s="350">
        <f t="shared" si="106"/>
        <v>146</v>
      </c>
      <c r="I1163" s="350">
        <f t="shared" si="106"/>
        <v>44</v>
      </c>
    </row>
    <row r="1164" spans="2:9" hidden="1" x14ac:dyDescent="0.3">
      <c r="B1164" s="354">
        <v>1153</v>
      </c>
      <c r="C1164" s="393">
        <v>110404590</v>
      </c>
      <c r="D1164" s="349">
        <v>216497</v>
      </c>
      <c r="E1164" s="344">
        <f t="shared" ref="E1164:E1227" si="107">D1164/(VLOOKUP(H1164,$L$12:$N$51,3,0)+VLOOKUP(I1164,$P$12:$R$131,3,0)*$F$8/$E$8)</f>
        <v>5.5875961389562789</v>
      </c>
      <c r="F1164" s="345">
        <f>SUM(E$12:E1164)</f>
        <v>4104.7526690390077</v>
      </c>
      <c r="G1164" s="345">
        <f t="shared" si="102"/>
        <v>136.82508896796693</v>
      </c>
      <c r="H1164" s="350">
        <f t="shared" si="106"/>
        <v>146</v>
      </c>
      <c r="I1164" s="350">
        <f t="shared" si="106"/>
        <v>44</v>
      </c>
    </row>
    <row r="1165" spans="2:9" hidden="1" x14ac:dyDescent="0.3">
      <c r="B1165" s="354">
        <v>1154</v>
      </c>
      <c r="C1165" s="393">
        <v>110621087</v>
      </c>
      <c r="D1165" s="349">
        <v>216749</v>
      </c>
      <c r="E1165" s="344">
        <f t="shared" si="107"/>
        <v>5.5941000361327617</v>
      </c>
      <c r="F1165" s="345">
        <f>SUM(E$12:E1165)</f>
        <v>4110.3467690751404</v>
      </c>
      <c r="G1165" s="345">
        <f t="shared" ref="G1165:G1228" si="108">F1165/$B$8</f>
        <v>137.01155896917135</v>
      </c>
      <c r="H1165" s="350">
        <f t="shared" si="106"/>
        <v>146</v>
      </c>
      <c r="I1165" s="350">
        <f t="shared" si="106"/>
        <v>44</v>
      </c>
    </row>
    <row r="1166" spans="2:9" hidden="1" x14ac:dyDescent="0.3">
      <c r="B1166" s="354">
        <v>1155</v>
      </c>
      <c r="C1166" s="393">
        <v>110837836</v>
      </c>
      <c r="D1166" s="349">
        <v>217001</v>
      </c>
      <c r="E1166" s="344">
        <f t="shared" si="107"/>
        <v>5.6006039333092446</v>
      </c>
      <c r="F1166" s="345">
        <f>SUM(E$12:E1166)</f>
        <v>4115.9473730084501</v>
      </c>
      <c r="G1166" s="345">
        <f t="shared" si="108"/>
        <v>137.19824576694833</v>
      </c>
      <c r="H1166" s="350">
        <f t="shared" si="106"/>
        <v>146</v>
      </c>
      <c r="I1166" s="350">
        <f t="shared" si="106"/>
        <v>44</v>
      </c>
    </row>
    <row r="1167" spans="2:9" hidden="1" x14ac:dyDescent="0.3">
      <c r="B1167" s="354">
        <v>1156</v>
      </c>
      <c r="C1167" s="393">
        <v>111054837</v>
      </c>
      <c r="D1167" s="349">
        <v>217254</v>
      </c>
      <c r="E1167" s="344">
        <f t="shared" si="107"/>
        <v>5.607133639601507</v>
      </c>
      <c r="F1167" s="345">
        <f>SUM(E$12:E1167)</f>
        <v>4121.5545066480518</v>
      </c>
      <c r="G1167" s="345">
        <f t="shared" si="108"/>
        <v>137.38515022160172</v>
      </c>
      <c r="H1167" s="350">
        <f t="shared" ref="H1167:I1182" si="109">H1166</f>
        <v>146</v>
      </c>
      <c r="I1167" s="350">
        <f t="shared" si="109"/>
        <v>44</v>
      </c>
    </row>
    <row r="1168" spans="2:9" hidden="1" x14ac:dyDescent="0.3">
      <c r="B1168" s="354">
        <v>1157</v>
      </c>
      <c r="C1168" s="393">
        <v>111272091</v>
      </c>
      <c r="D1168" s="349">
        <v>217507</v>
      </c>
      <c r="E1168" s="344">
        <f t="shared" si="107"/>
        <v>5.6136633458937695</v>
      </c>
      <c r="F1168" s="345">
        <f>SUM(E$12:E1168)</f>
        <v>4127.1681699939454</v>
      </c>
      <c r="G1168" s="345">
        <f t="shared" si="108"/>
        <v>137.57227233313151</v>
      </c>
      <c r="H1168" s="350">
        <f t="shared" si="109"/>
        <v>146</v>
      </c>
      <c r="I1168" s="350">
        <f t="shared" si="109"/>
        <v>44</v>
      </c>
    </row>
    <row r="1169" spans="2:9" hidden="1" x14ac:dyDescent="0.3">
      <c r="B1169" s="354">
        <v>1158</v>
      </c>
      <c r="C1169" s="393">
        <v>111489598</v>
      </c>
      <c r="D1169" s="349">
        <v>217760</v>
      </c>
      <c r="E1169" s="344">
        <f t="shared" si="107"/>
        <v>5.6201930521860319</v>
      </c>
      <c r="F1169" s="345">
        <f>SUM(E$12:E1169)</f>
        <v>4132.7883630461311</v>
      </c>
      <c r="G1169" s="345">
        <f t="shared" si="108"/>
        <v>137.7596121015377</v>
      </c>
      <c r="H1169" s="350">
        <f t="shared" si="109"/>
        <v>146</v>
      </c>
      <c r="I1169" s="350">
        <f t="shared" si="109"/>
        <v>44</v>
      </c>
    </row>
    <row r="1170" spans="2:9" hidden="1" x14ac:dyDescent="0.3">
      <c r="B1170" s="354">
        <v>1159</v>
      </c>
      <c r="C1170" s="393">
        <v>111707358</v>
      </c>
      <c r="D1170" s="349">
        <v>218013</v>
      </c>
      <c r="E1170" s="344">
        <f t="shared" si="107"/>
        <v>5.6267227584782944</v>
      </c>
      <c r="F1170" s="345">
        <f>SUM(E$12:E1170)</f>
        <v>4138.4150858046096</v>
      </c>
      <c r="G1170" s="345">
        <f t="shared" si="108"/>
        <v>137.94716952682032</v>
      </c>
      <c r="H1170" s="350">
        <f t="shared" si="109"/>
        <v>146</v>
      </c>
      <c r="I1170" s="350">
        <f t="shared" si="109"/>
        <v>44</v>
      </c>
    </row>
    <row r="1171" spans="2:9" hidden="1" x14ac:dyDescent="0.3">
      <c r="B1171" s="354">
        <v>1160</v>
      </c>
      <c r="C1171" s="393">
        <v>111925371</v>
      </c>
      <c r="D1171" s="349">
        <v>218266</v>
      </c>
      <c r="E1171" s="344">
        <f t="shared" si="107"/>
        <v>5.6332524647705569</v>
      </c>
      <c r="F1171" s="345">
        <f>SUM(E$12:E1171)</f>
        <v>4144.0483382693801</v>
      </c>
      <c r="G1171" s="345">
        <f t="shared" si="108"/>
        <v>138.13494460897934</v>
      </c>
      <c r="H1171" s="350">
        <f t="shared" si="109"/>
        <v>146</v>
      </c>
      <c r="I1171" s="350">
        <f t="shared" si="109"/>
        <v>44</v>
      </c>
    </row>
    <row r="1172" spans="2:9" hidden="1" x14ac:dyDescent="0.3">
      <c r="B1172" s="354">
        <v>1161</v>
      </c>
      <c r="C1172" s="393">
        <v>112143637</v>
      </c>
      <c r="D1172" s="349">
        <v>218519</v>
      </c>
      <c r="E1172" s="344">
        <f t="shared" si="107"/>
        <v>5.6397821710628193</v>
      </c>
      <c r="F1172" s="345">
        <f>SUM(E$12:E1172)</f>
        <v>4149.6881204404426</v>
      </c>
      <c r="G1172" s="345">
        <f t="shared" si="108"/>
        <v>138.32293734801476</v>
      </c>
      <c r="H1172" s="350">
        <f t="shared" si="109"/>
        <v>146</v>
      </c>
      <c r="I1172" s="350">
        <f t="shared" si="109"/>
        <v>44</v>
      </c>
    </row>
    <row r="1173" spans="2:9" hidden="1" x14ac:dyDescent="0.3">
      <c r="B1173" s="354">
        <v>1162</v>
      </c>
      <c r="C1173" s="393">
        <v>112362156</v>
      </c>
      <c r="D1173" s="349">
        <v>218772</v>
      </c>
      <c r="E1173" s="344">
        <f t="shared" si="107"/>
        <v>5.6463118773550818</v>
      </c>
      <c r="F1173" s="345">
        <f>SUM(E$12:E1173)</f>
        <v>4155.334432317798</v>
      </c>
      <c r="G1173" s="345">
        <f t="shared" si="108"/>
        <v>138.51114774392661</v>
      </c>
      <c r="H1173" s="350">
        <f t="shared" si="109"/>
        <v>146</v>
      </c>
      <c r="I1173" s="350">
        <f t="shared" si="109"/>
        <v>44</v>
      </c>
    </row>
    <row r="1174" spans="2:9" hidden="1" x14ac:dyDescent="0.3">
      <c r="B1174" s="354">
        <v>1163</v>
      </c>
      <c r="C1174" s="393">
        <v>112580928</v>
      </c>
      <c r="D1174" s="349">
        <v>219025</v>
      </c>
      <c r="E1174" s="344">
        <f t="shared" si="107"/>
        <v>5.6528415836473442</v>
      </c>
      <c r="F1174" s="345">
        <f>SUM(E$12:E1174)</f>
        <v>4160.9872739014454</v>
      </c>
      <c r="G1174" s="345">
        <f t="shared" si="108"/>
        <v>138.69957579671484</v>
      </c>
      <c r="H1174" s="350">
        <f t="shared" si="109"/>
        <v>146</v>
      </c>
      <c r="I1174" s="350">
        <f t="shared" si="109"/>
        <v>44</v>
      </c>
    </row>
    <row r="1175" spans="2:9" hidden="1" x14ac:dyDescent="0.3">
      <c r="B1175" s="354">
        <v>1164</v>
      </c>
      <c r="C1175" s="393">
        <v>112799953</v>
      </c>
      <c r="D1175" s="349">
        <v>219279</v>
      </c>
      <c r="E1175" s="344">
        <f t="shared" si="107"/>
        <v>5.6593970990553863</v>
      </c>
      <c r="F1175" s="345">
        <f>SUM(E$12:E1175)</f>
        <v>4166.6466710005006</v>
      </c>
      <c r="G1175" s="345">
        <f t="shared" si="108"/>
        <v>138.88822236668335</v>
      </c>
      <c r="H1175" s="350">
        <f t="shared" si="109"/>
        <v>146</v>
      </c>
      <c r="I1175" s="350">
        <f t="shared" si="109"/>
        <v>44</v>
      </c>
    </row>
    <row r="1176" spans="2:9" hidden="1" x14ac:dyDescent="0.3">
      <c r="B1176" s="354">
        <v>1165</v>
      </c>
      <c r="C1176" s="393">
        <v>113019232</v>
      </c>
      <c r="D1176" s="349">
        <v>219533</v>
      </c>
      <c r="E1176" s="344">
        <f t="shared" si="107"/>
        <v>5.6659526144634285</v>
      </c>
      <c r="F1176" s="345">
        <f>SUM(E$12:E1176)</f>
        <v>4172.3126236149637</v>
      </c>
      <c r="G1176" s="345">
        <f t="shared" si="108"/>
        <v>139.07708745383212</v>
      </c>
      <c r="H1176" s="350">
        <f t="shared" si="109"/>
        <v>146</v>
      </c>
      <c r="I1176" s="350">
        <f t="shared" si="109"/>
        <v>44</v>
      </c>
    </row>
    <row r="1177" spans="2:9" hidden="1" x14ac:dyDescent="0.3">
      <c r="B1177" s="354">
        <v>1166</v>
      </c>
      <c r="C1177" s="393">
        <v>113238765</v>
      </c>
      <c r="D1177" s="349">
        <v>219786</v>
      </c>
      <c r="E1177" s="344">
        <f t="shared" si="107"/>
        <v>5.6724823207556909</v>
      </c>
      <c r="F1177" s="345">
        <f>SUM(E$12:E1177)</f>
        <v>4177.9851059357197</v>
      </c>
      <c r="G1177" s="345">
        <f t="shared" si="108"/>
        <v>139.26617019785732</v>
      </c>
      <c r="H1177" s="350">
        <f t="shared" si="109"/>
        <v>146</v>
      </c>
      <c r="I1177" s="350">
        <f t="shared" si="109"/>
        <v>44</v>
      </c>
    </row>
    <row r="1178" spans="2:9" hidden="1" x14ac:dyDescent="0.3">
      <c r="B1178" s="354">
        <v>1167</v>
      </c>
      <c r="C1178" s="393">
        <v>113458551</v>
      </c>
      <c r="D1178" s="349">
        <v>220040</v>
      </c>
      <c r="E1178" s="344">
        <f t="shared" si="107"/>
        <v>5.679037836163733</v>
      </c>
      <c r="F1178" s="345">
        <f>SUM(E$12:E1178)</f>
        <v>4183.6641437718836</v>
      </c>
      <c r="G1178" s="345">
        <f t="shared" si="108"/>
        <v>139.45547145906278</v>
      </c>
      <c r="H1178" s="350">
        <f t="shared" si="109"/>
        <v>146</v>
      </c>
      <c r="I1178" s="350">
        <f t="shared" si="109"/>
        <v>44</v>
      </c>
    </row>
    <row r="1179" spans="2:9" hidden="1" x14ac:dyDescent="0.3">
      <c r="B1179" s="354">
        <v>1168</v>
      </c>
      <c r="C1179" s="393">
        <v>113678591</v>
      </c>
      <c r="D1179" s="349">
        <v>220294</v>
      </c>
      <c r="E1179" s="344">
        <f t="shared" si="107"/>
        <v>5.6855933515717751</v>
      </c>
      <c r="F1179" s="345">
        <f>SUM(E$12:E1179)</f>
        <v>4189.3497371234553</v>
      </c>
      <c r="G1179" s="345">
        <f t="shared" si="108"/>
        <v>139.64499123744852</v>
      </c>
      <c r="H1179" s="350">
        <f t="shared" si="109"/>
        <v>146</v>
      </c>
      <c r="I1179" s="350">
        <f t="shared" si="109"/>
        <v>44</v>
      </c>
    </row>
    <row r="1180" spans="2:9" hidden="1" x14ac:dyDescent="0.3">
      <c r="B1180" s="354">
        <v>1169</v>
      </c>
      <c r="C1180" s="393">
        <v>113898885</v>
      </c>
      <c r="D1180" s="349">
        <v>220548</v>
      </c>
      <c r="E1180" s="344">
        <f t="shared" si="107"/>
        <v>5.6921488669798173</v>
      </c>
      <c r="F1180" s="345">
        <f>SUM(E$12:E1180)</f>
        <v>4195.0418859904348</v>
      </c>
      <c r="G1180" s="345">
        <f t="shared" si="108"/>
        <v>139.8347295330145</v>
      </c>
      <c r="H1180" s="350">
        <f t="shared" si="109"/>
        <v>146</v>
      </c>
      <c r="I1180" s="350">
        <f t="shared" si="109"/>
        <v>44</v>
      </c>
    </row>
    <row r="1181" spans="2:9" hidden="1" x14ac:dyDescent="0.3">
      <c r="B1181" s="354">
        <v>1170</v>
      </c>
      <c r="C1181" s="393">
        <v>114119433</v>
      </c>
      <c r="D1181" s="349">
        <v>220802</v>
      </c>
      <c r="E1181" s="344">
        <f t="shared" si="107"/>
        <v>5.6987043823878594</v>
      </c>
      <c r="F1181" s="345">
        <f>SUM(E$12:E1181)</f>
        <v>4200.7405903728231</v>
      </c>
      <c r="G1181" s="345">
        <f t="shared" si="108"/>
        <v>140.02468634576078</v>
      </c>
      <c r="H1181" s="350">
        <f t="shared" si="109"/>
        <v>146</v>
      </c>
      <c r="I1181" s="350">
        <f t="shared" si="109"/>
        <v>44</v>
      </c>
    </row>
    <row r="1182" spans="2:9" hidden="1" x14ac:dyDescent="0.3">
      <c r="B1182" s="354">
        <v>1171</v>
      </c>
      <c r="C1182" s="393">
        <v>114340235</v>
      </c>
      <c r="D1182" s="349">
        <v>221057</v>
      </c>
      <c r="E1182" s="344">
        <f t="shared" si="107"/>
        <v>5.7052857069116811</v>
      </c>
      <c r="F1182" s="345">
        <f>SUM(E$12:E1182)</f>
        <v>4206.4458760797352</v>
      </c>
      <c r="G1182" s="345">
        <f t="shared" si="108"/>
        <v>140.21486253599116</v>
      </c>
      <c r="H1182" s="350">
        <f t="shared" si="109"/>
        <v>146</v>
      </c>
      <c r="I1182" s="350">
        <f t="shared" si="109"/>
        <v>44</v>
      </c>
    </row>
    <row r="1183" spans="2:9" hidden="1" x14ac:dyDescent="0.3">
      <c r="B1183" s="354">
        <v>1172</v>
      </c>
      <c r="C1183" s="393">
        <v>114561292</v>
      </c>
      <c r="D1183" s="349">
        <v>221311</v>
      </c>
      <c r="E1183" s="344">
        <f t="shared" si="107"/>
        <v>5.7118412223197232</v>
      </c>
      <c r="F1183" s="345">
        <f>SUM(E$12:E1183)</f>
        <v>4212.1577173020551</v>
      </c>
      <c r="G1183" s="345">
        <f t="shared" si="108"/>
        <v>140.40525724340185</v>
      </c>
      <c r="H1183" s="350">
        <f t="shared" ref="H1183:I1198" si="110">H1182</f>
        <v>146</v>
      </c>
      <c r="I1183" s="350">
        <f t="shared" si="110"/>
        <v>44</v>
      </c>
    </row>
    <row r="1184" spans="2:9" hidden="1" x14ac:dyDescent="0.3">
      <c r="B1184" s="354">
        <v>1173</v>
      </c>
      <c r="C1184" s="393">
        <v>114782603</v>
      </c>
      <c r="D1184" s="349">
        <v>221566</v>
      </c>
      <c r="E1184" s="344">
        <f t="shared" si="107"/>
        <v>5.718422546843545</v>
      </c>
      <c r="F1184" s="345">
        <f>SUM(E$12:E1184)</f>
        <v>4217.8761398488987</v>
      </c>
      <c r="G1184" s="345">
        <f t="shared" si="108"/>
        <v>140.59587132829662</v>
      </c>
      <c r="H1184" s="350">
        <f t="shared" si="110"/>
        <v>146</v>
      </c>
      <c r="I1184" s="350">
        <f t="shared" si="110"/>
        <v>44</v>
      </c>
    </row>
    <row r="1185" spans="2:9" hidden="1" x14ac:dyDescent="0.3">
      <c r="B1185" s="354">
        <v>1174</v>
      </c>
      <c r="C1185" s="393">
        <v>115004169</v>
      </c>
      <c r="D1185" s="349">
        <v>221820</v>
      </c>
      <c r="E1185" s="344">
        <f t="shared" si="107"/>
        <v>5.7249780622515871</v>
      </c>
      <c r="F1185" s="345">
        <f>SUM(E$12:E1185)</f>
        <v>4223.6011179111501</v>
      </c>
      <c r="G1185" s="345">
        <f t="shared" si="108"/>
        <v>140.78670393037166</v>
      </c>
      <c r="H1185" s="350">
        <f t="shared" si="110"/>
        <v>146</v>
      </c>
      <c r="I1185" s="350">
        <f t="shared" si="110"/>
        <v>44</v>
      </c>
    </row>
    <row r="1186" spans="2:9" hidden="1" x14ac:dyDescent="0.3">
      <c r="B1186" s="354">
        <v>1175</v>
      </c>
      <c r="C1186" s="393">
        <v>115225989</v>
      </c>
      <c r="D1186" s="349">
        <v>222075</v>
      </c>
      <c r="E1186" s="344">
        <f t="shared" si="107"/>
        <v>5.7315593867754089</v>
      </c>
      <c r="F1186" s="345">
        <f>SUM(E$12:E1186)</f>
        <v>4229.3326772979253</v>
      </c>
      <c r="G1186" s="345">
        <f t="shared" si="108"/>
        <v>140.97775590993083</v>
      </c>
      <c r="H1186" s="350">
        <f t="shared" si="110"/>
        <v>146</v>
      </c>
      <c r="I1186" s="350">
        <f t="shared" si="110"/>
        <v>44</v>
      </c>
    </row>
    <row r="1187" spans="2:9" hidden="1" x14ac:dyDescent="0.3">
      <c r="B1187" s="354">
        <v>1176</v>
      </c>
      <c r="C1187" s="393">
        <v>115448064</v>
      </c>
      <c r="D1187" s="349">
        <v>222330</v>
      </c>
      <c r="E1187" s="344">
        <f t="shared" si="107"/>
        <v>5.7285305712298058</v>
      </c>
      <c r="F1187" s="345">
        <f>SUM(E$12:E1187)</f>
        <v>4235.0612078691547</v>
      </c>
      <c r="G1187" s="345">
        <f t="shared" si="108"/>
        <v>141.16870692897183</v>
      </c>
      <c r="H1187" s="350">
        <v>151</v>
      </c>
      <c r="I1187" s="350">
        <f t="shared" si="110"/>
        <v>44</v>
      </c>
    </row>
    <row r="1188" spans="2:9" hidden="1" x14ac:dyDescent="0.3">
      <c r="B1188" s="354">
        <v>1177</v>
      </c>
      <c r="C1188" s="393">
        <v>115670394</v>
      </c>
      <c r="D1188" s="349">
        <v>222585</v>
      </c>
      <c r="E1188" s="344">
        <f t="shared" si="107"/>
        <v>5.7351008734637086</v>
      </c>
      <c r="F1188" s="345">
        <f>SUM(E$12:E1188)</f>
        <v>4240.7963087426187</v>
      </c>
      <c r="G1188" s="345">
        <f t="shared" si="108"/>
        <v>141.35987695808728</v>
      </c>
      <c r="H1188" s="350">
        <f t="shared" si="110"/>
        <v>151</v>
      </c>
      <c r="I1188" s="350">
        <f t="shared" si="110"/>
        <v>44</v>
      </c>
    </row>
    <row r="1189" spans="2:9" hidden="1" x14ac:dyDescent="0.3">
      <c r="B1189" s="354">
        <v>1178</v>
      </c>
      <c r="C1189" s="393">
        <v>115892979</v>
      </c>
      <c r="D1189" s="349">
        <v>222840</v>
      </c>
      <c r="E1189" s="344">
        <f t="shared" si="107"/>
        <v>5.7416711756976113</v>
      </c>
      <c r="F1189" s="345">
        <f>SUM(E$12:E1189)</f>
        <v>4246.5379799183165</v>
      </c>
      <c r="G1189" s="345">
        <f t="shared" si="108"/>
        <v>141.55126599727723</v>
      </c>
      <c r="H1189" s="350">
        <f t="shared" si="110"/>
        <v>151</v>
      </c>
      <c r="I1189" s="350">
        <f t="shared" si="110"/>
        <v>44</v>
      </c>
    </row>
    <row r="1190" spans="2:9" hidden="1" x14ac:dyDescent="0.3">
      <c r="B1190" s="354">
        <v>1179</v>
      </c>
      <c r="C1190" s="393">
        <v>116115819</v>
      </c>
      <c r="D1190" s="349">
        <v>223095</v>
      </c>
      <c r="E1190" s="344">
        <f t="shared" si="107"/>
        <v>5.7482414779315141</v>
      </c>
      <c r="F1190" s="345">
        <f>SUM(E$12:E1190)</f>
        <v>4252.286221396248</v>
      </c>
      <c r="G1190" s="345">
        <f t="shared" si="108"/>
        <v>141.7428740465416</v>
      </c>
      <c r="H1190" s="350">
        <f t="shared" si="110"/>
        <v>151</v>
      </c>
      <c r="I1190" s="350">
        <f t="shared" si="110"/>
        <v>44</v>
      </c>
    </row>
    <row r="1191" spans="2:9" hidden="1" x14ac:dyDescent="0.3">
      <c r="B1191" s="354">
        <v>1180</v>
      </c>
      <c r="C1191" s="393">
        <v>116338914</v>
      </c>
      <c r="D1191" s="349">
        <v>223350</v>
      </c>
      <c r="E1191" s="344">
        <f t="shared" si="107"/>
        <v>5.7548117801654168</v>
      </c>
      <c r="F1191" s="345">
        <f>SUM(E$12:E1191)</f>
        <v>4258.0410331764133</v>
      </c>
      <c r="G1191" s="345">
        <f t="shared" si="108"/>
        <v>141.93470110588044</v>
      </c>
      <c r="H1191" s="350">
        <f t="shared" si="110"/>
        <v>151</v>
      </c>
      <c r="I1191" s="350">
        <f t="shared" si="110"/>
        <v>44</v>
      </c>
    </row>
    <row r="1192" spans="2:9" hidden="1" x14ac:dyDescent="0.3">
      <c r="B1192" s="354">
        <v>1181</v>
      </c>
      <c r="C1192" s="393">
        <v>116562264</v>
      </c>
      <c r="D1192" s="349">
        <v>223606</v>
      </c>
      <c r="E1192" s="344">
        <f t="shared" si="107"/>
        <v>5.7614078482904327</v>
      </c>
      <c r="F1192" s="345">
        <f>SUM(E$12:E1192)</f>
        <v>4263.8024410247035</v>
      </c>
      <c r="G1192" s="345">
        <f t="shared" si="108"/>
        <v>142.12674803415678</v>
      </c>
      <c r="H1192" s="350">
        <f t="shared" si="110"/>
        <v>151</v>
      </c>
      <c r="I1192" s="350">
        <f t="shared" si="110"/>
        <v>44</v>
      </c>
    </row>
    <row r="1193" spans="2:9" hidden="1" x14ac:dyDescent="0.3">
      <c r="B1193" s="354">
        <v>1182</v>
      </c>
      <c r="C1193" s="393">
        <v>116785870</v>
      </c>
      <c r="D1193" s="349">
        <v>223861</v>
      </c>
      <c r="E1193" s="344">
        <f t="shared" si="107"/>
        <v>5.7679781505243355</v>
      </c>
      <c r="F1193" s="345">
        <f>SUM(E$12:E1193)</f>
        <v>4269.5704191752275</v>
      </c>
      <c r="G1193" s="345">
        <f t="shared" si="108"/>
        <v>142.31901397250758</v>
      </c>
      <c r="H1193" s="350">
        <f t="shared" si="110"/>
        <v>151</v>
      </c>
      <c r="I1193" s="350">
        <f t="shared" si="110"/>
        <v>44</v>
      </c>
    </row>
    <row r="1194" spans="2:9" hidden="1" x14ac:dyDescent="0.3">
      <c r="B1194" s="354">
        <v>1183</v>
      </c>
      <c r="C1194" s="393">
        <v>117009731</v>
      </c>
      <c r="D1194" s="349">
        <v>224117</v>
      </c>
      <c r="E1194" s="344">
        <f t="shared" si="107"/>
        <v>5.7745742186493523</v>
      </c>
      <c r="F1194" s="345">
        <f>SUM(E$12:E1194)</f>
        <v>4275.3449933938764</v>
      </c>
      <c r="G1194" s="345">
        <f t="shared" si="108"/>
        <v>142.51149977979588</v>
      </c>
      <c r="H1194" s="350">
        <f t="shared" si="110"/>
        <v>151</v>
      </c>
      <c r="I1194" s="350">
        <f t="shared" si="110"/>
        <v>44</v>
      </c>
    </row>
    <row r="1195" spans="2:9" hidden="1" x14ac:dyDescent="0.3">
      <c r="B1195" s="354">
        <v>1184</v>
      </c>
      <c r="C1195" s="393">
        <v>117233848</v>
      </c>
      <c r="D1195" s="349">
        <v>224373</v>
      </c>
      <c r="E1195" s="344">
        <f t="shared" si="107"/>
        <v>5.7811702867743682</v>
      </c>
      <c r="F1195" s="345">
        <f>SUM(E$12:E1195)</f>
        <v>4281.1261636806512</v>
      </c>
      <c r="G1195" s="345">
        <f t="shared" si="108"/>
        <v>142.7042054560217</v>
      </c>
      <c r="H1195" s="350">
        <f t="shared" si="110"/>
        <v>151</v>
      </c>
      <c r="I1195" s="350">
        <f t="shared" si="110"/>
        <v>44</v>
      </c>
    </row>
    <row r="1196" spans="2:9" hidden="1" x14ac:dyDescent="0.3">
      <c r="B1196" s="354">
        <v>1185</v>
      </c>
      <c r="C1196" s="393">
        <v>117458221</v>
      </c>
      <c r="D1196" s="349">
        <v>224629</v>
      </c>
      <c r="E1196" s="344">
        <f t="shared" si="107"/>
        <v>5.7877663548993841</v>
      </c>
      <c r="F1196" s="345">
        <f>SUM(E$12:E1196)</f>
        <v>4286.9139300355509</v>
      </c>
      <c r="G1196" s="345">
        <f t="shared" si="108"/>
        <v>142.89713100118504</v>
      </c>
      <c r="H1196" s="350">
        <f t="shared" si="110"/>
        <v>151</v>
      </c>
      <c r="I1196" s="350">
        <f t="shared" si="110"/>
        <v>44</v>
      </c>
    </row>
    <row r="1197" spans="2:9" hidden="1" x14ac:dyDescent="0.3">
      <c r="B1197" s="354">
        <v>1186</v>
      </c>
      <c r="C1197" s="393">
        <v>117682850</v>
      </c>
      <c r="D1197" s="349">
        <v>224885</v>
      </c>
      <c r="E1197" s="344">
        <f t="shared" si="107"/>
        <v>5.7943624230244</v>
      </c>
      <c r="F1197" s="345">
        <f>SUM(E$12:E1197)</f>
        <v>4292.7082924585757</v>
      </c>
      <c r="G1197" s="345">
        <f t="shared" si="108"/>
        <v>143.09027641528584</v>
      </c>
      <c r="H1197" s="350">
        <f t="shared" si="110"/>
        <v>151</v>
      </c>
      <c r="I1197" s="350">
        <f t="shared" si="110"/>
        <v>44</v>
      </c>
    </row>
    <row r="1198" spans="2:9" hidden="1" x14ac:dyDescent="0.3">
      <c r="B1198" s="354">
        <v>1187</v>
      </c>
      <c r="C1198" s="393">
        <v>117907735</v>
      </c>
      <c r="D1198" s="349">
        <v>225141</v>
      </c>
      <c r="E1198" s="344">
        <f t="shared" si="107"/>
        <v>5.8009584911494168</v>
      </c>
      <c r="F1198" s="345">
        <f>SUM(E$12:E1198)</f>
        <v>4298.5092509497254</v>
      </c>
      <c r="G1198" s="345">
        <f t="shared" si="108"/>
        <v>143.28364169832417</v>
      </c>
      <c r="H1198" s="350">
        <f t="shared" si="110"/>
        <v>151</v>
      </c>
      <c r="I1198" s="350">
        <f t="shared" si="110"/>
        <v>44</v>
      </c>
    </row>
    <row r="1199" spans="2:9" hidden="1" x14ac:dyDescent="0.3">
      <c r="B1199" s="354">
        <v>1188</v>
      </c>
      <c r="C1199" s="393">
        <v>118132876</v>
      </c>
      <c r="D1199" s="349">
        <v>225397</v>
      </c>
      <c r="E1199" s="344">
        <f t="shared" si="107"/>
        <v>5.8075545592744326</v>
      </c>
      <c r="F1199" s="345">
        <f>SUM(E$12:E1199)</f>
        <v>4304.316805509</v>
      </c>
      <c r="G1199" s="345">
        <f t="shared" si="108"/>
        <v>143.47722685030001</v>
      </c>
      <c r="H1199" s="350">
        <f t="shared" ref="H1199:I1214" si="111">H1198</f>
        <v>151</v>
      </c>
      <c r="I1199" s="350">
        <f t="shared" si="111"/>
        <v>44</v>
      </c>
    </row>
    <row r="1200" spans="2:9" hidden="1" x14ac:dyDescent="0.3">
      <c r="B1200" s="354">
        <v>1189</v>
      </c>
      <c r="C1200" s="393">
        <v>118358273</v>
      </c>
      <c r="D1200" s="349">
        <v>225653</v>
      </c>
      <c r="E1200" s="344">
        <f t="shared" si="107"/>
        <v>5.8141506273994485</v>
      </c>
      <c r="F1200" s="345">
        <f>SUM(E$12:E1200)</f>
        <v>4310.1309561363996</v>
      </c>
      <c r="G1200" s="345">
        <f t="shared" si="108"/>
        <v>143.67103187121333</v>
      </c>
      <c r="H1200" s="350">
        <f t="shared" si="111"/>
        <v>151</v>
      </c>
      <c r="I1200" s="350">
        <f t="shared" si="111"/>
        <v>44</v>
      </c>
    </row>
    <row r="1201" spans="2:9" hidden="1" x14ac:dyDescent="0.3">
      <c r="B1201" s="354">
        <v>1190</v>
      </c>
      <c r="C1201" s="393">
        <v>118583926</v>
      </c>
      <c r="D1201" s="349">
        <v>225910</v>
      </c>
      <c r="E1201" s="344">
        <f t="shared" si="107"/>
        <v>5.8207724614155785</v>
      </c>
      <c r="F1201" s="345">
        <f>SUM(E$12:E1201)</f>
        <v>4315.9517285978154</v>
      </c>
      <c r="G1201" s="345">
        <f t="shared" si="108"/>
        <v>143.86505761992717</v>
      </c>
      <c r="H1201" s="350">
        <f t="shared" si="111"/>
        <v>151</v>
      </c>
      <c r="I1201" s="350">
        <f t="shared" si="111"/>
        <v>44</v>
      </c>
    </row>
    <row r="1202" spans="2:9" hidden="1" x14ac:dyDescent="0.3">
      <c r="B1202" s="354">
        <v>1191</v>
      </c>
      <c r="C1202" s="393">
        <v>118809836</v>
      </c>
      <c r="D1202" s="349">
        <v>226166</v>
      </c>
      <c r="E1202" s="344">
        <f t="shared" si="107"/>
        <v>5.8273685295405944</v>
      </c>
      <c r="F1202" s="345">
        <f>SUM(E$12:E1202)</f>
        <v>4321.7790971273562</v>
      </c>
      <c r="G1202" s="345">
        <f t="shared" si="108"/>
        <v>144.05930323757855</v>
      </c>
      <c r="H1202" s="350">
        <f t="shared" si="111"/>
        <v>151</v>
      </c>
      <c r="I1202" s="350">
        <f t="shared" si="111"/>
        <v>44</v>
      </c>
    </row>
    <row r="1203" spans="2:9" hidden="1" x14ac:dyDescent="0.3">
      <c r="B1203" s="354">
        <v>1192</v>
      </c>
      <c r="C1203" s="393">
        <v>119036002</v>
      </c>
      <c r="D1203" s="349">
        <v>226423</v>
      </c>
      <c r="E1203" s="344">
        <f t="shared" si="107"/>
        <v>5.8339903635567234</v>
      </c>
      <c r="F1203" s="345">
        <f>SUM(E$12:E1203)</f>
        <v>4327.6130874909131</v>
      </c>
      <c r="G1203" s="345">
        <f t="shared" si="108"/>
        <v>144.25376958303045</v>
      </c>
      <c r="H1203" s="350">
        <f t="shared" si="111"/>
        <v>151</v>
      </c>
      <c r="I1203" s="350">
        <f t="shared" si="111"/>
        <v>44</v>
      </c>
    </row>
    <row r="1204" spans="2:9" hidden="1" x14ac:dyDescent="0.3">
      <c r="B1204" s="354">
        <v>1193</v>
      </c>
      <c r="C1204" s="393">
        <v>119262425</v>
      </c>
      <c r="D1204" s="349">
        <v>226680</v>
      </c>
      <c r="E1204" s="344">
        <f t="shared" si="107"/>
        <v>5.8406121975728533</v>
      </c>
      <c r="F1204" s="345">
        <f>SUM(E$12:E1204)</f>
        <v>4333.4536996884863</v>
      </c>
      <c r="G1204" s="345">
        <f t="shared" si="108"/>
        <v>144.44845665628287</v>
      </c>
      <c r="H1204" s="350">
        <f t="shared" si="111"/>
        <v>151</v>
      </c>
      <c r="I1204" s="350">
        <f t="shared" si="111"/>
        <v>44</v>
      </c>
    </row>
    <row r="1205" spans="2:9" hidden="1" x14ac:dyDescent="0.3">
      <c r="B1205" s="354">
        <v>1194</v>
      </c>
      <c r="C1205" s="393">
        <v>119489105</v>
      </c>
      <c r="D1205" s="349">
        <v>226936</v>
      </c>
      <c r="E1205" s="344">
        <f t="shared" si="107"/>
        <v>5.8472082656978692</v>
      </c>
      <c r="F1205" s="345">
        <f>SUM(E$12:E1205)</f>
        <v>4339.3009079541844</v>
      </c>
      <c r="G1205" s="345">
        <f t="shared" si="108"/>
        <v>144.6433635984728</v>
      </c>
      <c r="H1205" s="350">
        <f t="shared" si="111"/>
        <v>151</v>
      </c>
      <c r="I1205" s="350">
        <f t="shared" si="111"/>
        <v>44</v>
      </c>
    </row>
    <row r="1206" spans="2:9" hidden="1" x14ac:dyDescent="0.3">
      <c r="B1206" s="354">
        <v>1195</v>
      </c>
      <c r="C1206" s="393">
        <v>119716041</v>
      </c>
      <c r="D1206" s="349">
        <v>227193</v>
      </c>
      <c r="E1206" s="344">
        <f t="shared" si="107"/>
        <v>5.8538300997139983</v>
      </c>
      <c r="F1206" s="345">
        <f>SUM(E$12:E1206)</f>
        <v>4345.1547380538987</v>
      </c>
      <c r="G1206" s="345">
        <f t="shared" si="108"/>
        <v>144.83849126846329</v>
      </c>
      <c r="H1206" s="350">
        <f t="shared" si="111"/>
        <v>151</v>
      </c>
      <c r="I1206" s="350">
        <f t="shared" si="111"/>
        <v>44</v>
      </c>
    </row>
    <row r="1207" spans="2:9" hidden="1" x14ac:dyDescent="0.3">
      <c r="B1207" s="354">
        <v>1196</v>
      </c>
      <c r="C1207" s="393">
        <v>119943234</v>
      </c>
      <c r="D1207" s="349">
        <v>227451</v>
      </c>
      <c r="E1207" s="344">
        <f t="shared" si="107"/>
        <v>5.8604776996212413</v>
      </c>
      <c r="F1207" s="345">
        <f>SUM(E$12:E1207)</f>
        <v>4351.0152157535194</v>
      </c>
      <c r="G1207" s="345">
        <f t="shared" si="108"/>
        <v>145.03384052511731</v>
      </c>
      <c r="H1207" s="350">
        <f t="shared" si="111"/>
        <v>151</v>
      </c>
      <c r="I1207" s="350">
        <f t="shared" si="111"/>
        <v>44</v>
      </c>
    </row>
    <row r="1208" spans="2:9" hidden="1" x14ac:dyDescent="0.3">
      <c r="B1208" s="354">
        <v>1197</v>
      </c>
      <c r="C1208" s="393">
        <v>120170685</v>
      </c>
      <c r="D1208" s="349">
        <v>227708</v>
      </c>
      <c r="E1208" s="344">
        <f t="shared" si="107"/>
        <v>5.8670995336373712</v>
      </c>
      <c r="F1208" s="345">
        <f>SUM(E$12:E1208)</f>
        <v>4356.8823152871564</v>
      </c>
      <c r="G1208" s="345">
        <f t="shared" si="108"/>
        <v>145.22941050957189</v>
      </c>
      <c r="H1208" s="350">
        <f t="shared" si="111"/>
        <v>151</v>
      </c>
      <c r="I1208" s="350">
        <f t="shared" si="111"/>
        <v>44</v>
      </c>
    </row>
    <row r="1209" spans="2:9" hidden="1" x14ac:dyDescent="0.3">
      <c r="B1209" s="354">
        <v>1198</v>
      </c>
      <c r="C1209" s="393">
        <v>120398393</v>
      </c>
      <c r="D1209" s="349">
        <v>227965</v>
      </c>
      <c r="E1209" s="344">
        <f t="shared" si="107"/>
        <v>5.8737213676535003</v>
      </c>
      <c r="F1209" s="345">
        <f>SUM(E$12:E1209)</f>
        <v>4362.7560366548096</v>
      </c>
      <c r="G1209" s="345">
        <f t="shared" si="108"/>
        <v>145.425201221827</v>
      </c>
      <c r="H1209" s="350">
        <f t="shared" si="111"/>
        <v>151</v>
      </c>
      <c r="I1209" s="350">
        <f t="shared" si="111"/>
        <v>44</v>
      </c>
    </row>
    <row r="1210" spans="2:9" x14ac:dyDescent="0.3">
      <c r="B1210" s="354">
        <v>1199</v>
      </c>
      <c r="C1210" s="393">
        <v>120626358</v>
      </c>
      <c r="D1210" s="349">
        <v>228222</v>
      </c>
      <c r="E1210" s="344">
        <f t="shared" si="107"/>
        <v>5.8803432016696293</v>
      </c>
      <c r="F1210" s="345">
        <f>SUM(E$12:E1210)</f>
        <v>4368.6363798564789</v>
      </c>
      <c r="G1210" s="345">
        <f t="shared" si="108"/>
        <v>145.62121266188262</v>
      </c>
      <c r="H1210" s="350">
        <f t="shared" si="111"/>
        <v>151</v>
      </c>
      <c r="I1210" s="350">
        <f t="shared" si="111"/>
        <v>44</v>
      </c>
    </row>
    <row r="1211" spans="2:9" hidden="1" x14ac:dyDescent="0.3">
      <c r="B1211" s="355">
        <v>1200</v>
      </c>
      <c r="C1211" s="393">
        <v>120854580</v>
      </c>
      <c r="D1211" s="353">
        <v>228480</v>
      </c>
      <c r="E1211" s="344">
        <f t="shared" si="107"/>
        <v>5.8079768168992603</v>
      </c>
      <c r="F1211" s="335">
        <f>SUM(E$12:E1211)</f>
        <v>4374.444356673378</v>
      </c>
      <c r="G1211" s="345">
        <f t="shared" si="108"/>
        <v>145.8148118891126</v>
      </c>
      <c r="H1211" s="334">
        <f t="shared" si="111"/>
        <v>151</v>
      </c>
      <c r="I1211" s="346">
        <v>47</v>
      </c>
    </row>
    <row r="1212" spans="2:9" hidden="1" x14ac:dyDescent="0.3">
      <c r="B1212" s="354">
        <v>1201</v>
      </c>
      <c r="C1212" s="393">
        <v>121083060</v>
      </c>
      <c r="D1212" s="349">
        <v>228738</v>
      </c>
      <c r="E1212" s="344">
        <f t="shared" si="107"/>
        <v>5.8145351940822083</v>
      </c>
      <c r="F1212" s="345">
        <f>SUM(E$12:E1212)</f>
        <v>4380.2588918674601</v>
      </c>
      <c r="G1212" s="345">
        <f t="shared" si="108"/>
        <v>146.00862972891534</v>
      </c>
      <c r="H1212" s="350">
        <f t="shared" si="111"/>
        <v>151</v>
      </c>
      <c r="I1212" s="350">
        <f t="shared" si="111"/>
        <v>47</v>
      </c>
    </row>
    <row r="1213" spans="2:9" hidden="1" x14ac:dyDescent="0.3">
      <c r="B1213" s="354">
        <v>1202</v>
      </c>
      <c r="C1213" s="393">
        <v>121311798</v>
      </c>
      <c r="D1213" s="349">
        <v>228995</v>
      </c>
      <c r="E1213" s="344">
        <f t="shared" si="107"/>
        <v>5.8210681511985563</v>
      </c>
      <c r="F1213" s="345">
        <f>SUM(E$12:E1213)</f>
        <v>4386.0799600186583</v>
      </c>
      <c r="G1213" s="345">
        <f t="shared" si="108"/>
        <v>146.20266533395528</v>
      </c>
      <c r="H1213" s="350">
        <f t="shared" si="111"/>
        <v>151</v>
      </c>
      <c r="I1213" s="350">
        <f t="shared" si="111"/>
        <v>47</v>
      </c>
    </row>
    <row r="1214" spans="2:9" hidden="1" x14ac:dyDescent="0.3">
      <c r="B1214" s="354">
        <v>1203</v>
      </c>
      <c r="C1214" s="393">
        <v>121540793</v>
      </c>
      <c r="D1214" s="349">
        <v>229253</v>
      </c>
      <c r="E1214" s="344">
        <f t="shared" si="107"/>
        <v>5.8276265283815043</v>
      </c>
      <c r="F1214" s="345">
        <f>SUM(E$12:E1214)</f>
        <v>4391.9075865470395</v>
      </c>
      <c r="G1214" s="345">
        <f t="shared" si="108"/>
        <v>146.39691955156798</v>
      </c>
      <c r="H1214" s="350">
        <f t="shared" si="111"/>
        <v>151</v>
      </c>
      <c r="I1214" s="350">
        <f t="shared" si="111"/>
        <v>47</v>
      </c>
    </row>
    <row r="1215" spans="2:9" hidden="1" x14ac:dyDescent="0.3">
      <c r="B1215" s="354">
        <v>1204</v>
      </c>
      <c r="C1215" s="393">
        <v>121770046</v>
      </c>
      <c r="D1215" s="349">
        <v>229511</v>
      </c>
      <c r="E1215" s="344">
        <f t="shared" si="107"/>
        <v>5.8341849055644524</v>
      </c>
      <c r="F1215" s="345">
        <f>SUM(E$12:E1215)</f>
        <v>4397.7417714526036</v>
      </c>
      <c r="G1215" s="345">
        <f t="shared" si="108"/>
        <v>146.59139238175345</v>
      </c>
      <c r="H1215" s="350">
        <f t="shared" ref="H1215:I1230" si="112">H1214</f>
        <v>151</v>
      </c>
      <c r="I1215" s="350">
        <f t="shared" si="112"/>
        <v>47</v>
      </c>
    </row>
    <row r="1216" spans="2:9" hidden="1" x14ac:dyDescent="0.3">
      <c r="B1216" s="354">
        <v>1205</v>
      </c>
      <c r="C1216" s="393">
        <v>121999557</v>
      </c>
      <c r="D1216" s="349">
        <v>229769</v>
      </c>
      <c r="E1216" s="344">
        <f t="shared" si="107"/>
        <v>5.8407432827474004</v>
      </c>
      <c r="F1216" s="345">
        <f>SUM(E$12:E1216)</f>
        <v>4403.5825147353507</v>
      </c>
      <c r="G1216" s="345">
        <f t="shared" si="108"/>
        <v>146.78608382451168</v>
      </c>
      <c r="H1216" s="350">
        <f t="shared" si="112"/>
        <v>151</v>
      </c>
      <c r="I1216" s="350">
        <f t="shared" si="112"/>
        <v>47</v>
      </c>
    </row>
    <row r="1217" spans="2:9" hidden="1" x14ac:dyDescent="0.3">
      <c r="B1217" s="354">
        <v>1206</v>
      </c>
      <c r="C1217" s="393">
        <v>122229326</v>
      </c>
      <c r="D1217" s="349">
        <v>230028</v>
      </c>
      <c r="E1217" s="344">
        <f t="shared" si="107"/>
        <v>5.8473270799969495</v>
      </c>
      <c r="F1217" s="345">
        <f>SUM(E$12:E1217)</f>
        <v>4409.4298418153476</v>
      </c>
      <c r="G1217" s="345">
        <f t="shared" si="108"/>
        <v>146.98099472717826</v>
      </c>
      <c r="H1217" s="350">
        <f t="shared" si="112"/>
        <v>151</v>
      </c>
      <c r="I1217" s="350">
        <f t="shared" si="112"/>
        <v>47</v>
      </c>
    </row>
    <row r="1218" spans="2:9" hidden="1" x14ac:dyDescent="0.3">
      <c r="B1218" s="354">
        <v>1207</v>
      </c>
      <c r="C1218" s="393">
        <v>122459354</v>
      </c>
      <c r="D1218" s="349">
        <v>230286</v>
      </c>
      <c r="E1218" s="344">
        <f t="shared" si="107"/>
        <v>5.8538854571798975</v>
      </c>
      <c r="F1218" s="345">
        <f>SUM(E$12:E1218)</f>
        <v>4415.2837272725274</v>
      </c>
      <c r="G1218" s="345">
        <f t="shared" si="108"/>
        <v>147.17612424241759</v>
      </c>
      <c r="H1218" s="350">
        <f t="shared" si="112"/>
        <v>151</v>
      </c>
      <c r="I1218" s="350">
        <f t="shared" si="112"/>
        <v>47</v>
      </c>
    </row>
    <row r="1219" spans="2:9" hidden="1" x14ac:dyDescent="0.3">
      <c r="B1219" s="354">
        <v>1208</v>
      </c>
      <c r="C1219" s="393">
        <v>122689640</v>
      </c>
      <c r="D1219" s="349">
        <v>230544</v>
      </c>
      <c r="E1219" s="344">
        <f t="shared" si="107"/>
        <v>5.8604438343628464</v>
      </c>
      <c r="F1219" s="345">
        <f>SUM(E$12:E1219)</f>
        <v>4421.1441711068901</v>
      </c>
      <c r="G1219" s="345">
        <f t="shared" si="108"/>
        <v>147.37147237022967</v>
      </c>
      <c r="H1219" s="350">
        <f t="shared" si="112"/>
        <v>151</v>
      </c>
      <c r="I1219" s="350">
        <f t="shared" si="112"/>
        <v>47</v>
      </c>
    </row>
    <row r="1220" spans="2:9" hidden="1" x14ac:dyDescent="0.3">
      <c r="B1220" s="354">
        <v>1209</v>
      </c>
      <c r="C1220" s="393">
        <v>122920184</v>
      </c>
      <c r="D1220" s="349">
        <v>230803</v>
      </c>
      <c r="E1220" s="344">
        <f t="shared" si="107"/>
        <v>5.8670276316123946</v>
      </c>
      <c r="F1220" s="345">
        <f>SUM(E$12:E1220)</f>
        <v>4427.0111987385026</v>
      </c>
      <c r="G1220" s="345">
        <f t="shared" si="108"/>
        <v>147.56703995795007</v>
      </c>
      <c r="H1220" s="350">
        <f t="shared" si="112"/>
        <v>151</v>
      </c>
      <c r="I1220" s="350">
        <f t="shared" si="112"/>
        <v>47</v>
      </c>
    </row>
    <row r="1221" spans="2:9" hidden="1" x14ac:dyDescent="0.3">
      <c r="B1221" s="354">
        <v>1210</v>
      </c>
      <c r="C1221" s="393">
        <v>123150987</v>
      </c>
      <c r="D1221" s="349">
        <v>231062</v>
      </c>
      <c r="E1221" s="344">
        <f t="shared" si="107"/>
        <v>5.8736114288619437</v>
      </c>
      <c r="F1221" s="345">
        <f>SUM(E$12:E1221)</f>
        <v>4432.8848101673648</v>
      </c>
      <c r="G1221" s="345">
        <f t="shared" si="108"/>
        <v>147.76282700557883</v>
      </c>
      <c r="H1221" s="350">
        <f t="shared" si="112"/>
        <v>151</v>
      </c>
      <c r="I1221" s="350">
        <f t="shared" si="112"/>
        <v>47</v>
      </c>
    </row>
    <row r="1222" spans="2:9" hidden="1" x14ac:dyDescent="0.3">
      <c r="B1222" s="354">
        <v>1211</v>
      </c>
      <c r="C1222" s="393">
        <v>123382049</v>
      </c>
      <c r="D1222" s="349">
        <v>231320</v>
      </c>
      <c r="E1222" s="344">
        <f t="shared" si="107"/>
        <v>5.8801698060448917</v>
      </c>
      <c r="F1222" s="345">
        <f>SUM(E$12:E1222)</f>
        <v>4438.7649799734099</v>
      </c>
      <c r="G1222" s="345">
        <f t="shared" si="108"/>
        <v>147.95883266578033</v>
      </c>
      <c r="H1222" s="350">
        <f t="shared" si="112"/>
        <v>151</v>
      </c>
      <c r="I1222" s="350">
        <f t="shared" si="112"/>
        <v>47</v>
      </c>
    </row>
    <row r="1223" spans="2:9" hidden="1" x14ac:dyDescent="0.3">
      <c r="B1223" s="354">
        <v>1212</v>
      </c>
      <c r="C1223" s="393">
        <v>123613369</v>
      </c>
      <c r="D1223" s="349">
        <v>231579</v>
      </c>
      <c r="E1223" s="344">
        <f t="shared" si="107"/>
        <v>5.8867536032944408</v>
      </c>
      <c r="F1223" s="345">
        <f>SUM(E$12:E1223)</f>
        <v>4444.6517335767048</v>
      </c>
      <c r="G1223" s="345">
        <f t="shared" si="108"/>
        <v>148.15505778589016</v>
      </c>
      <c r="H1223" s="350">
        <f t="shared" si="112"/>
        <v>151</v>
      </c>
      <c r="I1223" s="350">
        <f t="shared" si="112"/>
        <v>47</v>
      </c>
    </row>
    <row r="1224" spans="2:9" hidden="1" x14ac:dyDescent="0.3">
      <c r="B1224" s="354">
        <v>1213</v>
      </c>
      <c r="C1224" s="393">
        <v>123844948</v>
      </c>
      <c r="D1224" s="349">
        <v>231838</v>
      </c>
      <c r="E1224" s="344">
        <f t="shared" si="107"/>
        <v>5.8933374005439898</v>
      </c>
      <c r="F1224" s="345">
        <f>SUM(E$12:E1224)</f>
        <v>4450.5450709772485</v>
      </c>
      <c r="G1224" s="345">
        <f t="shared" si="108"/>
        <v>148.35150236590829</v>
      </c>
      <c r="H1224" s="350">
        <f t="shared" si="112"/>
        <v>151</v>
      </c>
      <c r="I1224" s="350">
        <f t="shared" si="112"/>
        <v>47</v>
      </c>
    </row>
    <row r="1225" spans="2:9" hidden="1" x14ac:dyDescent="0.3">
      <c r="B1225" s="354">
        <v>1214</v>
      </c>
      <c r="C1225" s="393">
        <v>124076786</v>
      </c>
      <c r="D1225" s="349">
        <v>232097</v>
      </c>
      <c r="E1225" s="344">
        <f t="shared" si="107"/>
        <v>5.899921197793538</v>
      </c>
      <c r="F1225" s="345">
        <f>SUM(E$12:E1225)</f>
        <v>4456.444992175042</v>
      </c>
      <c r="G1225" s="345">
        <f t="shared" si="108"/>
        <v>148.54816640583473</v>
      </c>
      <c r="H1225" s="350">
        <f t="shared" si="112"/>
        <v>151</v>
      </c>
      <c r="I1225" s="350">
        <f t="shared" si="112"/>
        <v>47</v>
      </c>
    </row>
    <row r="1226" spans="2:9" hidden="1" x14ac:dyDescent="0.3">
      <c r="B1226" s="354">
        <v>1215</v>
      </c>
      <c r="C1226" s="393">
        <v>124308883</v>
      </c>
      <c r="D1226" s="349">
        <v>232357</v>
      </c>
      <c r="E1226" s="344">
        <f t="shared" si="107"/>
        <v>5.906530415109688</v>
      </c>
      <c r="F1226" s="345">
        <f>SUM(E$12:E1226)</f>
        <v>4462.3515225901519</v>
      </c>
      <c r="G1226" s="345">
        <f t="shared" si="108"/>
        <v>148.74505075300507</v>
      </c>
      <c r="H1226" s="350">
        <f t="shared" si="112"/>
        <v>151</v>
      </c>
      <c r="I1226" s="350">
        <f t="shared" si="112"/>
        <v>47</v>
      </c>
    </row>
    <row r="1227" spans="2:9" hidden="1" x14ac:dyDescent="0.3">
      <c r="B1227" s="354">
        <v>1216</v>
      </c>
      <c r="C1227" s="393">
        <v>124541240</v>
      </c>
      <c r="D1227" s="349">
        <v>232616</v>
      </c>
      <c r="E1227" s="344">
        <f t="shared" si="107"/>
        <v>5.9131142123592362</v>
      </c>
      <c r="F1227" s="345">
        <f>SUM(E$12:E1227)</f>
        <v>4468.2646368025116</v>
      </c>
      <c r="G1227" s="345">
        <f t="shared" si="108"/>
        <v>148.94215456008371</v>
      </c>
      <c r="H1227" s="350">
        <f t="shared" si="112"/>
        <v>151</v>
      </c>
      <c r="I1227" s="350">
        <f t="shared" si="112"/>
        <v>47</v>
      </c>
    </row>
    <row r="1228" spans="2:9" hidden="1" x14ac:dyDescent="0.3">
      <c r="B1228" s="354">
        <v>1217</v>
      </c>
      <c r="C1228" s="393">
        <v>124773856</v>
      </c>
      <c r="D1228" s="349">
        <v>232875</v>
      </c>
      <c r="E1228" s="344">
        <f t="shared" ref="E1228:E1291" si="113">D1228/(VLOOKUP(H1228,$L$12:$N$51,3,0)+VLOOKUP(I1228,$P$12:$R$131,3,0)*$F$8/$E$8)</f>
        <v>5.9196980096087852</v>
      </c>
      <c r="F1228" s="345">
        <f>SUM(E$12:E1228)</f>
        <v>4474.1843348121201</v>
      </c>
      <c r="G1228" s="345">
        <f t="shared" si="108"/>
        <v>149.13947782707066</v>
      </c>
      <c r="H1228" s="350">
        <f t="shared" si="112"/>
        <v>151</v>
      </c>
      <c r="I1228" s="350">
        <f t="shared" si="112"/>
        <v>47</v>
      </c>
    </row>
    <row r="1229" spans="2:9" hidden="1" x14ac:dyDescent="0.3">
      <c r="B1229" s="354">
        <v>1218</v>
      </c>
      <c r="C1229" s="393">
        <v>125006731</v>
      </c>
      <c r="D1229" s="349">
        <v>233135</v>
      </c>
      <c r="E1229" s="344">
        <f t="shared" si="113"/>
        <v>5.9263072269249344</v>
      </c>
      <c r="F1229" s="345">
        <f>SUM(E$12:E1229)</f>
        <v>4480.1106420390452</v>
      </c>
      <c r="G1229" s="345">
        <f t="shared" ref="G1229:G1292" si="114">F1229/$B$8</f>
        <v>149.33702140130151</v>
      </c>
      <c r="H1229" s="350">
        <f t="shared" si="112"/>
        <v>151</v>
      </c>
      <c r="I1229" s="350">
        <f t="shared" si="112"/>
        <v>47</v>
      </c>
    </row>
    <row r="1230" spans="2:9" hidden="1" x14ac:dyDescent="0.3">
      <c r="B1230" s="354">
        <v>1219</v>
      </c>
      <c r="C1230" s="393">
        <v>125239866</v>
      </c>
      <c r="D1230" s="349">
        <v>233395</v>
      </c>
      <c r="E1230" s="344">
        <f t="shared" si="113"/>
        <v>5.9329164442410836</v>
      </c>
      <c r="F1230" s="345">
        <f>SUM(E$12:E1230)</f>
        <v>4486.0435584832867</v>
      </c>
      <c r="G1230" s="345">
        <f t="shared" si="114"/>
        <v>149.53478528277623</v>
      </c>
      <c r="H1230" s="350">
        <f t="shared" si="112"/>
        <v>151</v>
      </c>
      <c r="I1230" s="350">
        <f t="shared" si="112"/>
        <v>47</v>
      </c>
    </row>
    <row r="1231" spans="2:9" hidden="1" x14ac:dyDescent="0.3">
      <c r="B1231" s="354">
        <v>1220</v>
      </c>
      <c r="C1231" s="393">
        <v>125473261</v>
      </c>
      <c r="D1231" s="349">
        <v>233654</v>
      </c>
      <c r="E1231" s="344">
        <f t="shared" si="113"/>
        <v>5.9395002414906326</v>
      </c>
      <c r="F1231" s="345">
        <f>SUM(E$12:E1231)</f>
        <v>4491.983058724777</v>
      </c>
      <c r="G1231" s="345">
        <f t="shared" si="114"/>
        <v>149.73276862415923</v>
      </c>
      <c r="H1231" s="350">
        <f t="shared" ref="H1231:I1246" si="115">H1230</f>
        <v>151</v>
      </c>
      <c r="I1231" s="350">
        <f t="shared" si="115"/>
        <v>47</v>
      </c>
    </row>
    <row r="1232" spans="2:9" hidden="1" x14ac:dyDescent="0.3">
      <c r="B1232" s="354">
        <v>1221</v>
      </c>
      <c r="C1232" s="393">
        <v>125706915</v>
      </c>
      <c r="D1232" s="349">
        <v>233914</v>
      </c>
      <c r="E1232" s="344">
        <f t="shared" si="113"/>
        <v>5.9461094588067818</v>
      </c>
      <c r="F1232" s="345">
        <f>SUM(E$12:E1232)</f>
        <v>4497.9291681835839</v>
      </c>
      <c r="G1232" s="345">
        <f t="shared" si="114"/>
        <v>149.93097227278614</v>
      </c>
      <c r="H1232" s="350">
        <f t="shared" si="115"/>
        <v>151</v>
      </c>
      <c r="I1232" s="350">
        <f t="shared" si="115"/>
        <v>47</v>
      </c>
    </row>
    <row r="1233" spans="2:9" hidden="1" x14ac:dyDescent="0.3">
      <c r="B1233" s="354">
        <v>1222</v>
      </c>
      <c r="C1233" s="393">
        <v>125940829</v>
      </c>
      <c r="D1233" s="349">
        <v>234174</v>
      </c>
      <c r="E1233" s="344">
        <f t="shared" si="113"/>
        <v>5.9527186761229318</v>
      </c>
      <c r="F1233" s="345">
        <f>SUM(E$12:E1233)</f>
        <v>4503.8818868597073</v>
      </c>
      <c r="G1233" s="345">
        <f t="shared" si="114"/>
        <v>150.1293962286569</v>
      </c>
      <c r="H1233" s="350">
        <f t="shared" si="115"/>
        <v>151</v>
      </c>
      <c r="I1233" s="350">
        <f t="shared" si="115"/>
        <v>47</v>
      </c>
    </row>
    <row r="1234" spans="2:9" hidden="1" x14ac:dyDescent="0.3">
      <c r="B1234" s="354">
        <v>1223</v>
      </c>
      <c r="C1234" s="393">
        <v>126175003</v>
      </c>
      <c r="D1234" s="349">
        <v>234434</v>
      </c>
      <c r="E1234" s="344">
        <f t="shared" si="113"/>
        <v>5.959327893439081</v>
      </c>
      <c r="F1234" s="345">
        <f>SUM(E$12:E1234)</f>
        <v>4509.8412147531462</v>
      </c>
      <c r="G1234" s="345">
        <f t="shared" si="114"/>
        <v>150.32804049177153</v>
      </c>
      <c r="H1234" s="350">
        <f t="shared" si="115"/>
        <v>151</v>
      </c>
      <c r="I1234" s="350">
        <f t="shared" si="115"/>
        <v>47</v>
      </c>
    </row>
    <row r="1235" spans="2:9" hidden="1" x14ac:dyDescent="0.3">
      <c r="B1235" s="354">
        <v>1224</v>
      </c>
      <c r="C1235" s="393">
        <v>126409437</v>
      </c>
      <c r="D1235" s="349">
        <v>234695</v>
      </c>
      <c r="E1235" s="344">
        <f t="shared" si="113"/>
        <v>5.9659625308218311</v>
      </c>
      <c r="F1235" s="345">
        <f>SUM(E$12:E1235)</f>
        <v>4515.8071772839685</v>
      </c>
      <c r="G1235" s="345">
        <f t="shared" si="114"/>
        <v>150.52690590946563</v>
      </c>
      <c r="H1235" s="350">
        <f t="shared" si="115"/>
        <v>151</v>
      </c>
      <c r="I1235" s="350">
        <f t="shared" si="115"/>
        <v>47</v>
      </c>
    </row>
    <row r="1236" spans="2:9" hidden="1" x14ac:dyDescent="0.3">
      <c r="B1236" s="354">
        <v>1225</v>
      </c>
      <c r="C1236" s="393">
        <v>126644132</v>
      </c>
      <c r="D1236" s="349">
        <v>234955</v>
      </c>
      <c r="E1236" s="344">
        <f t="shared" si="113"/>
        <v>5.9725717481379803</v>
      </c>
      <c r="F1236" s="345">
        <f>SUM(E$12:E1236)</f>
        <v>4521.7797490321063</v>
      </c>
      <c r="G1236" s="345">
        <f t="shared" si="114"/>
        <v>150.72599163440356</v>
      </c>
      <c r="H1236" s="350">
        <f t="shared" si="115"/>
        <v>151</v>
      </c>
      <c r="I1236" s="350">
        <f t="shared" si="115"/>
        <v>47</v>
      </c>
    </row>
    <row r="1237" spans="2:9" hidden="1" x14ac:dyDescent="0.3">
      <c r="B1237" s="354">
        <v>1226</v>
      </c>
      <c r="C1237" s="393">
        <v>126879087</v>
      </c>
      <c r="D1237" s="349">
        <v>235215</v>
      </c>
      <c r="E1237" s="344">
        <f t="shared" si="113"/>
        <v>5.9791809654541295</v>
      </c>
      <c r="F1237" s="345">
        <f>SUM(E$12:E1237)</f>
        <v>4527.7589299975607</v>
      </c>
      <c r="G1237" s="345">
        <f t="shared" si="114"/>
        <v>150.92529766658535</v>
      </c>
      <c r="H1237" s="350">
        <f t="shared" si="115"/>
        <v>151</v>
      </c>
      <c r="I1237" s="350">
        <f t="shared" si="115"/>
        <v>47</v>
      </c>
    </row>
    <row r="1238" spans="2:9" hidden="1" x14ac:dyDescent="0.3">
      <c r="B1238" s="354">
        <v>1227</v>
      </c>
      <c r="C1238" s="393">
        <v>127114302</v>
      </c>
      <c r="D1238" s="349">
        <v>235476</v>
      </c>
      <c r="E1238" s="344">
        <f t="shared" si="113"/>
        <v>5.9858156028368796</v>
      </c>
      <c r="F1238" s="345">
        <f>SUM(E$12:E1238)</f>
        <v>4533.7447456003974</v>
      </c>
      <c r="G1238" s="345">
        <f t="shared" si="114"/>
        <v>151.12482485334658</v>
      </c>
      <c r="H1238" s="350">
        <f t="shared" si="115"/>
        <v>151</v>
      </c>
      <c r="I1238" s="350">
        <f t="shared" si="115"/>
        <v>47</v>
      </c>
    </row>
    <row r="1239" spans="2:9" hidden="1" x14ac:dyDescent="0.3">
      <c r="B1239" s="354">
        <v>1228</v>
      </c>
      <c r="C1239" s="393">
        <v>127349778</v>
      </c>
      <c r="D1239" s="349">
        <v>235737</v>
      </c>
      <c r="E1239" s="344">
        <f t="shared" si="113"/>
        <v>5.9924502402196298</v>
      </c>
      <c r="F1239" s="345">
        <f>SUM(E$12:E1239)</f>
        <v>4539.7371958406175</v>
      </c>
      <c r="G1239" s="345">
        <f t="shared" si="114"/>
        <v>151.32457319468725</v>
      </c>
      <c r="H1239" s="350">
        <f t="shared" si="115"/>
        <v>151</v>
      </c>
      <c r="I1239" s="350">
        <f t="shared" si="115"/>
        <v>47</v>
      </c>
    </row>
    <row r="1240" spans="2:9" hidden="1" x14ac:dyDescent="0.3">
      <c r="B1240" s="354">
        <v>1229</v>
      </c>
      <c r="C1240" s="393">
        <v>127585515</v>
      </c>
      <c r="D1240" s="349">
        <v>235998</v>
      </c>
      <c r="E1240" s="344">
        <f t="shared" si="113"/>
        <v>5.9990848776023791</v>
      </c>
      <c r="F1240" s="345">
        <f>SUM(E$12:E1240)</f>
        <v>4545.7362807182199</v>
      </c>
      <c r="G1240" s="345">
        <f t="shared" si="114"/>
        <v>151.52454269060732</v>
      </c>
      <c r="H1240" s="350">
        <f t="shared" si="115"/>
        <v>151</v>
      </c>
      <c r="I1240" s="350">
        <f t="shared" si="115"/>
        <v>47</v>
      </c>
    </row>
    <row r="1241" spans="2:9" hidden="1" x14ac:dyDescent="0.3">
      <c r="B1241" s="354">
        <v>1230</v>
      </c>
      <c r="C1241" s="393">
        <v>127821513</v>
      </c>
      <c r="D1241" s="349">
        <v>236258</v>
      </c>
      <c r="E1241" s="344">
        <f t="shared" si="113"/>
        <v>6.0056940949185291</v>
      </c>
      <c r="F1241" s="345">
        <f>SUM(E$12:E1241)</f>
        <v>4551.7419748131388</v>
      </c>
      <c r="G1241" s="345">
        <f t="shared" si="114"/>
        <v>151.72473249377128</v>
      </c>
      <c r="H1241" s="350">
        <f t="shared" si="115"/>
        <v>151</v>
      </c>
      <c r="I1241" s="350">
        <f t="shared" si="115"/>
        <v>47</v>
      </c>
    </row>
    <row r="1242" spans="2:9" hidden="1" x14ac:dyDescent="0.3">
      <c r="B1242" s="354">
        <v>1231</v>
      </c>
      <c r="C1242" s="393">
        <v>128057771</v>
      </c>
      <c r="D1242" s="349">
        <v>236519</v>
      </c>
      <c r="E1242" s="344">
        <f t="shared" si="113"/>
        <v>6.0123287323012784</v>
      </c>
      <c r="F1242" s="345">
        <f>SUM(E$12:E1242)</f>
        <v>4557.7543035454401</v>
      </c>
      <c r="G1242" s="345">
        <f t="shared" si="114"/>
        <v>151.92514345151466</v>
      </c>
      <c r="H1242" s="350">
        <f t="shared" si="115"/>
        <v>151</v>
      </c>
      <c r="I1242" s="350">
        <f t="shared" si="115"/>
        <v>47</v>
      </c>
    </row>
    <row r="1243" spans="2:9" hidden="1" x14ac:dyDescent="0.3">
      <c r="B1243" s="354">
        <v>1232</v>
      </c>
      <c r="C1243" s="393">
        <v>128294290</v>
      </c>
      <c r="D1243" s="349">
        <v>236781</v>
      </c>
      <c r="E1243" s="344">
        <f t="shared" si="113"/>
        <v>6.0189887897506296</v>
      </c>
      <c r="F1243" s="345">
        <f>SUM(E$12:E1243)</f>
        <v>4563.7732923351905</v>
      </c>
      <c r="G1243" s="345">
        <f t="shared" si="114"/>
        <v>152.12577641117301</v>
      </c>
      <c r="H1243" s="350">
        <f t="shared" si="115"/>
        <v>151</v>
      </c>
      <c r="I1243" s="350">
        <f t="shared" si="115"/>
        <v>47</v>
      </c>
    </row>
    <row r="1244" spans="2:9" hidden="1" x14ac:dyDescent="0.3">
      <c r="B1244" s="354">
        <v>1233</v>
      </c>
      <c r="C1244" s="393">
        <v>128531071</v>
      </c>
      <c r="D1244" s="349">
        <v>237042</v>
      </c>
      <c r="E1244" s="344">
        <f t="shared" si="113"/>
        <v>6.0256234271333788</v>
      </c>
      <c r="F1244" s="345">
        <f>SUM(E$12:E1244)</f>
        <v>4569.7989157623242</v>
      </c>
      <c r="G1244" s="345">
        <f t="shared" si="114"/>
        <v>152.32663052541082</v>
      </c>
      <c r="H1244" s="350">
        <f t="shared" si="115"/>
        <v>151</v>
      </c>
      <c r="I1244" s="350">
        <f t="shared" si="115"/>
        <v>47</v>
      </c>
    </row>
    <row r="1245" spans="2:9" hidden="1" x14ac:dyDescent="0.3">
      <c r="B1245" s="354">
        <v>1234</v>
      </c>
      <c r="C1245" s="393">
        <v>128768113</v>
      </c>
      <c r="D1245" s="349">
        <v>237303</v>
      </c>
      <c r="E1245" s="344">
        <f t="shared" si="113"/>
        <v>6.032258064516129</v>
      </c>
      <c r="F1245" s="345">
        <f>SUM(E$12:E1245)</f>
        <v>4575.8311738268403</v>
      </c>
      <c r="G1245" s="345">
        <f t="shared" si="114"/>
        <v>152.52770579422801</v>
      </c>
      <c r="H1245" s="350">
        <f t="shared" si="115"/>
        <v>151</v>
      </c>
      <c r="I1245" s="350">
        <f t="shared" si="115"/>
        <v>47</v>
      </c>
    </row>
    <row r="1246" spans="2:9" hidden="1" x14ac:dyDescent="0.3">
      <c r="B1246" s="354">
        <v>1235</v>
      </c>
      <c r="C1246" s="393">
        <v>129005416</v>
      </c>
      <c r="D1246" s="349">
        <v>237565</v>
      </c>
      <c r="E1246" s="344">
        <f t="shared" si="113"/>
        <v>6.0389181219654793</v>
      </c>
      <c r="F1246" s="345">
        <f>SUM(E$12:E1246)</f>
        <v>4581.8700919488056</v>
      </c>
      <c r="G1246" s="345">
        <f t="shared" si="114"/>
        <v>152.72900306496018</v>
      </c>
      <c r="H1246" s="350">
        <f t="shared" si="115"/>
        <v>151</v>
      </c>
      <c r="I1246" s="350">
        <f t="shared" si="115"/>
        <v>47</v>
      </c>
    </row>
    <row r="1247" spans="2:9" hidden="1" x14ac:dyDescent="0.3">
      <c r="B1247" s="354">
        <v>1236</v>
      </c>
      <c r="C1247" s="393">
        <v>129242981</v>
      </c>
      <c r="D1247" s="349">
        <v>237826</v>
      </c>
      <c r="E1247" s="344">
        <f t="shared" si="113"/>
        <v>6.0455527593482294</v>
      </c>
      <c r="F1247" s="345">
        <f>SUM(E$12:E1247)</f>
        <v>4587.9156447081541</v>
      </c>
      <c r="G1247" s="345">
        <f t="shared" si="114"/>
        <v>152.93052149027181</v>
      </c>
      <c r="H1247" s="350">
        <f t="shared" ref="H1247:I1262" si="116">H1246</f>
        <v>151</v>
      </c>
      <c r="I1247" s="350">
        <f t="shared" si="116"/>
        <v>47</v>
      </c>
    </row>
    <row r="1248" spans="2:9" hidden="1" x14ac:dyDescent="0.3">
      <c r="B1248" s="354">
        <v>1237</v>
      </c>
      <c r="C1248" s="393">
        <v>129480807</v>
      </c>
      <c r="D1248" s="349">
        <v>238088</v>
      </c>
      <c r="E1248" s="344">
        <f t="shared" si="113"/>
        <v>6.0522128167975797</v>
      </c>
      <c r="F1248" s="345">
        <f>SUM(E$12:E1248)</f>
        <v>4593.9678575249518</v>
      </c>
      <c r="G1248" s="345">
        <f t="shared" si="114"/>
        <v>153.1322619174984</v>
      </c>
      <c r="H1248" s="350">
        <f t="shared" si="116"/>
        <v>151</v>
      </c>
      <c r="I1248" s="350">
        <f t="shared" si="116"/>
        <v>47</v>
      </c>
    </row>
    <row r="1249" spans="2:9" hidden="1" x14ac:dyDescent="0.3">
      <c r="B1249" s="354">
        <v>1238</v>
      </c>
      <c r="C1249" s="393">
        <v>129718895</v>
      </c>
      <c r="D1249" s="349">
        <v>238350</v>
      </c>
      <c r="E1249" s="344">
        <f t="shared" si="113"/>
        <v>6.0588728742469309</v>
      </c>
      <c r="F1249" s="345">
        <f>SUM(E$12:E1249)</f>
        <v>4600.0267303991986</v>
      </c>
      <c r="G1249" s="345">
        <f t="shared" si="114"/>
        <v>153.33422434663996</v>
      </c>
      <c r="H1249" s="350">
        <f t="shared" si="116"/>
        <v>151</v>
      </c>
      <c r="I1249" s="350">
        <f t="shared" si="116"/>
        <v>47</v>
      </c>
    </row>
    <row r="1250" spans="2:9" hidden="1" x14ac:dyDescent="0.3">
      <c r="B1250" s="354">
        <v>1239</v>
      </c>
      <c r="C1250" s="393">
        <v>129957245</v>
      </c>
      <c r="D1250" s="349">
        <v>238612</v>
      </c>
      <c r="E1250" s="344">
        <f t="shared" si="113"/>
        <v>6.0655329316962812</v>
      </c>
      <c r="F1250" s="345">
        <f>SUM(E$12:E1250)</f>
        <v>4606.0922633308946</v>
      </c>
      <c r="G1250" s="345">
        <f t="shared" si="114"/>
        <v>153.53640877769649</v>
      </c>
      <c r="H1250" s="350">
        <f t="shared" si="116"/>
        <v>151</v>
      </c>
      <c r="I1250" s="350">
        <f t="shared" si="116"/>
        <v>47</v>
      </c>
    </row>
    <row r="1251" spans="2:9" hidden="1" x14ac:dyDescent="0.3">
      <c r="B1251" s="354">
        <v>1240</v>
      </c>
      <c r="C1251" s="393">
        <v>130195857</v>
      </c>
      <c r="D1251" s="349">
        <v>238874</v>
      </c>
      <c r="E1251" s="344">
        <f t="shared" si="113"/>
        <v>6.0721929891456314</v>
      </c>
      <c r="F1251" s="345">
        <f>SUM(E$12:E1251)</f>
        <v>4612.1644563200407</v>
      </c>
      <c r="G1251" s="345">
        <f t="shared" si="114"/>
        <v>153.73881521066804</v>
      </c>
      <c r="H1251" s="350">
        <f t="shared" si="116"/>
        <v>151</v>
      </c>
      <c r="I1251" s="350">
        <f t="shared" si="116"/>
        <v>47</v>
      </c>
    </row>
    <row r="1252" spans="2:9" hidden="1" x14ac:dyDescent="0.3">
      <c r="B1252" s="354">
        <v>1241</v>
      </c>
      <c r="C1252" s="393">
        <v>130434731</v>
      </c>
      <c r="D1252" s="349">
        <v>239136</v>
      </c>
      <c r="E1252" s="344">
        <f t="shared" si="113"/>
        <v>6.0788530465949817</v>
      </c>
      <c r="F1252" s="345">
        <f>SUM(E$12:E1252)</f>
        <v>4618.2433093666359</v>
      </c>
      <c r="G1252" s="345">
        <f t="shared" si="114"/>
        <v>153.94144364555453</v>
      </c>
      <c r="H1252" s="350">
        <f t="shared" si="116"/>
        <v>151</v>
      </c>
      <c r="I1252" s="350">
        <f t="shared" si="116"/>
        <v>47</v>
      </c>
    </row>
    <row r="1253" spans="2:9" hidden="1" x14ac:dyDescent="0.3">
      <c r="B1253" s="354">
        <v>1242</v>
      </c>
      <c r="C1253" s="393">
        <v>130673867</v>
      </c>
      <c r="D1253" s="349">
        <v>239398</v>
      </c>
      <c r="E1253" s="344">
        <f t="shared" si="113"/>
        <v>6.0855131040443329</v>
      </c>
      <c r="F1253" s="345">
        <f>SUM(E$12:E1253)</f>
        <v>4624.3288224706803</v>
      </c>
      <c r="G1253" s="345">
        <f t="shared" si="114"/>
        <v>154.144294082356</v>
      </c>
      <c r="H1253" s="350">
        <f t="shared" si="116"/>
        <v>151</v>
      </c>
      <c r="I1253" s="350">
        <f t="shared" si="116"/>
        <v>47</v>
      </c>
    </row>
    <row r="1254" spans="2:9" hidden="1" x14ac:dyDescent="0.3">
      <c r="B1254" s="354">
        <v>1243</v>
      </c>
      <c r="C1254" s="393">
        <v>130913265</v>
      </c>
      <c r="D1254" s="349">
        <v>239660</v>
      </c>
      <c r="E1254" s="344">
        <f t="shared" si="113"/>
        <v>6.0921731614936832</v>
      </c>
      <c r="F1254" s="345">
        <f>SUM(E$12:E1254)</f>
        <v>4630.4209956321738</v>
      </c>
      <c r="G1254" s="345">
        <f t="shared" si="114"/>
        <v>154.34736652107247</v>
      </c>
      <c r="H1254" s="350">
        <f t="shared" si="116"/>
        <v>151</v>
      </c>
      <c r="I1254" s="350">
        <f t="shared" si="116"/>
        <v>47</v>
      </c>
    </row>
    <row r="1255" spans="2:9" hidden="1" x14ac:dyDescent="0.3">
      <c r="B1255" s="354">
        <v>1244</v>
      </c>
      <c r="C1255" s="393">
        <v>131152925</v>
      </c>
      <c r="D1255" s="349">
        <v>239923</v>
      </c>
      <c r="E1255" s="344">
        <f t="shared" si="113"/>
        <v>6.0988586390096344</v>
      </c>
      <c r="F1255" s="345">
        <f>SUM(E$12:E1255)</f>
        <v>4636.5198542711832</v>
      </c>
      <c r="G1255" s="345">
        <f t="shared" si="114"/>
        <v>154.55066180903944</v>
      </c>
      <c r="H1255" s="350">
        <f t="shared" si="116"/>
        <v>151</v>
      </c>
      <c r="I1255" s="350">
        <f t="shared" si="116"/>
        <v>47</v>
      </c>
    </row>
    <row r="1256" spans="2:9" hidden="1" x14ac:dyDescent="0.3">
      <c r="B1256" s="354">
        <v>1245</v>
      </c>
      <c r="C1256" s="393">
        <v>131392848</v>
      </c>
      <c r="D1256" s="349">
        <v>240185</v>
      </c>
      <c r="E1256" s="344">
        <f t="shared" si="113"/>
        <v>6.1055186964589847</v>
      </c>
      <c r="F1256" s="345">
        <f>SUM(E$12:E1256)</f>
        <v>4642.6253729676419</v>
      </c>
      <c r="G1256" s="345">
        <f t="shared" si="114"/>
        <v>154.75417909892138</v>
      </c>
      <c r="H1256" s="350">
        <f t="shared" si="116"/>
        <v>151</v>
      </c>
      <c r="I1256" s="350">
        <f t="shared" si="116"/>
        <v>47</v>
      </c>
    </row>
    <row r="1257" spans="2:9" hidden="1" x14ac:dyDescent="0.3">
      <c r="B1257" s="354">
        <v>1246</v>
      </c>
      <c r="C1257" s="393">
        <v>131633033</v>
      </c>
      <c r="D1257" s="349">
        <v>240448</v>
      </c>
      <c r="E1257" s="344">
        <f t="shared" si="113"/>
        <v>6.112204173974936</v>
      </c>
      <c r="F1257" s="345">
        <f>SUM(E$12:E1257)</f>
        <v>4648.7375771416164</v>
      </c>
      <c r="G1257" s="345">
        <f t="shared" si="114"/>
        <v>154.95791923805388</v>
      </c>
      <c r="H1257" s="350">
        <f t="shared" si="116"/>
        <v>151</v>
      </c>
      <c r="I1257" s="350">
        <f t="shared" si="116"/>
        <v>47</v>
      </c>
    </row>
    <row r="1258" spans="2:9" hidden="1" x14ac:dyDescent="0.3">
      <c r="B1258" s="354">
        <v>1247</v>
      </c>
      <c r="C1258" s="393">
        <v>131873481</v>
      </c>
      <c r="D1258" s="349">
        <v>240711</v>
      </c>
      <c r="E1258" s="344">
        <f t="shared" si="113"/>
        <v>6.1188896514908873</v>
      </c>
      <c r="F1258" s="345">
        <f>SUM(E$12:E1258)</f>
        <v>4654.8564667931068</v>
      </c>
      <c r="G1258" s="345">
        <f t="shared" si="114"/>
        <v>155.16188222643689</v>
      </c>
      <c r="H1258" s="350">
        <f t="shared" si="116"/>
        <v>151</v>
      </c>
      <c r="I1258" s="350">
        <f t="shared" si="116"/>
        <v>47</v>
      </c>
    </row>
    <row r="1259" spans="2:9" hidden="1" x14ac:dyDescent="0.3">
      <c r="B1259" s="354">
        <v>1248</v>
      </c>
      <c r="C1259" s="393">
        <v>132114192</v>
      </c>
      <c r="D1259" s="349">
        <v>240974</v>
      </c>
      <c r="E1259" s="344">
        <f t="shared" si="113"/>
        <v>6.1255751290068376</v>
      </c>
      <c r="F1259" s="345">
        <f>SUM(E$12:E1259)</f>
        <v>4660.9820419221132</v>
      </c>
      <c r="G1259" s="345">
        <f t="shared" si="114"/>
        <v>155.36606806407045</v>
      </c>
      <c r="H1259" s="350">
        <f t="shared" si="116"/>
        <v>151</v>
      </c>
      <c r="I1259" s="350">
        <f t="shared" si="116"/>
        <v>47</v>
      </c>
    </row>
    <row r="1260" spans="2:9" hidden="1" x14ac:dyDescent="0.3">
      <c r="B1260" s="354">
        <v>1249</v>
      </c>
      <c r="C1260" s="393">
        <v>132355166</v>
      </c>
      <c r="D1260" s="349">
        <v>241237</v>
      </c>
      <c r="E1260" s="344">
        <f t="shared" si="113"/>
        <v>6.1322606065227889</v>
      </c>
      <c r="F1260" s="345">
        <f>SUM(E$12:E1260)</f>
        <v>4667.1143025286365</v>
      </c>
      <c r="G1260" s="345">
        <f t="shared" si="114"/>
        <v>155.57047675095455</v>
      </c>
      <c r="H1260" s="350">
        <f t="shared" si="116"/>
        <v>151</v>
      </c>
      <c r="I1260" s="350">
        <f t="shared" si="116"/>
        <v>47</v>
      </c>
    </row>
    <row r="1261" spans="2:9" hidden="1" x14ac:dyDescent="0.3">
      <c r="B1261" s="354">
        <v>1250</v>
      </c>
      <c r="C1261" s="393">
        <v>132596403</v>
      </c>
      <c r="D1261" s="349">
        <v>241500</v>
      </c>
      <c r="E1261" s="344">
        <f t="shared" si="113"/>
        <v>6.1389460840387402</v>
      </c>
      <c r="F1261" s="345">
        <f>SUM(E$12:E1261)</f>
        <v>4673.2532486126756</v>
      </c>
      <c r="G1261" s="345">
        <f t="shared" si="114"/>
        <v>155.77510828708918</v>
      </c>
      <c r="H1261" s="350">
        <f t="shared" si="116"/>
        <v>151</v>
      </c>
      <c r="I1261" s="350">
        <f t="shared" si="116"/>
        <v>47</v>
      </c>
    </row>
    <row r="1262" spans="2:9" hidden="1" x14ac:dyDescent="0.3">
      <c r="B1262" s="354">
        <v>1251</v>
      </c>
      <c r="C1262" s="393">
        <v>132837903</v>
      </c>
      <c r="D1262" s="349">
        <v>241763</v>
      </c>
      <c r="E1262" s="344">
        <f t="shared" si="113"/>
        <v>6.1456315615546915</v>
      </c>
      <c r="F1262" s="345">
        <f>SUM(E$12:E1262)</f>
        <v>4679.3988801742307</v>
      </c>
      <c r="G1262" s="345">
        <f t="shared" si="114"/>
        <v>155.97996267247436</v>
      </c>
      <c r="H1262" s="350">
        <f t="shared" si="116"/>
        <v>151</v>
      </c>
      <c r="I1262" s="350">
        <f t="shared" si="116"/>
        <v>47</v>
      </c>
    </row>
    <row r="1263" spans="2:9" hidden="1" x14ac:dyDescent="0.3">
      <c r="B1263" s="354">
        <v>1252</v>
      </c>
      <c r="C1263" s="393">
        <v>133079666</v>
      </c>
      <c r="D1263" s="349">
        <v>242027</v>
      </c>
      <c r="E1263" s="344">
        <f t="shared" si="113"/>
        <v>6.1523424591372429</v>
      </c>
      <c r="F1263" s="345">
        <f>SUM(E$12:E1263)</f>
        <v>4685.5512226333676</v>
      </c>
      <c r="G1263" s="345">
        <f t="shared" si="114"/>
        <v>156.18504075444559</v>
      </c>
      <c r="H1263" s="350">
        <f t="shared" ref="H1263:I1278" si="117">H1262</f>
        <v>151</v>
      </c>
      <c r="I1263" s="350">
        <f t="shared" si="117"/>
        <v>47</v>
      </c>
    </row>
    <row r="1264" spans="2:9" hidden="1" x14ac:dyDescent="0.3">
      <c r="B1264" s="354">
        <v>1253</v>
      </c>
      <c r="C1264" s="393">
        <v>133321693</v>
      </c>
      <c r="D1264" s="349">
        <v>242290</v>
      </c>
      <c r="E1264" s="344">
        <f t="shared" si="113"/>
        <v>6.1590279366531941</v>
      </c>
      <c r="F1264" s="345">
        <f>SUM(E$12:E1264)</f>
        <v>4691.7102505700204</v>
      </c>
      <c r="G1264" s="345">
        <f t="shared" si="114"/>
        <v>156.39034168566735</v>
      </c>
      <c r="H1264" s="350">
        <f t="shared" si="117"/>
        <v>151</v>
      </c>
      <c r="I1264" s="350">
        <f t="shared" si="117"/>
        <v>47</v>
      </c>
    </row>
    <row r="1265" spans="2:9" hidden="1" x14ac:dyDescent="0.3">
      <c r="B1265" s="354">
        <v>1254</v>
      </c>
      <c r="C1265" s="393">
        <v>133563983</v>
      </c>
      <c r="D1265" s="349">
        <v>242554</v>
      </c>
      <c r="E1265" s="344">
        <f t="shared" si="113"/>
        <v>6.1657388342357455</v>
      </c>
      <c r="F1265" s="345">
        <f>SUM(E$12:E1265)</f>
        <v>4697.875989404256</v>
      </c>
      <c r="G1265" s="345">
        <f t="shared" si="114"/>
        <v>156.5958663134752</v>
      </c>
      <c r="H1265" s="350">
        <f t="shared" si="117"/>
        <v>151</v>
      </c>
      <c r="I1265" s="350">
        <f t="shared" si="117"/>
        <v>47</v>
      </c>
    </row>
    <row r="1266" spans="2:9" hidden="1" x14ac:dyDescent="0.3">
      <c r="B1266" s="354">
        <v>1255</v>
      </c>
      <c r="C1266" s="393">
        <v>133806537</v>
      </c>
      <c r="D1266" s="349">
        <v>242817</v>
      </c>
      <c r="E1266" s="344">
        <f t="shared" si="113"/>
        <v>6.1724243117516968</v>
      </c>
      <c r="F1266" s="345">
        <f>SUM(E$12:E1266)</f>
        <v>4704.0484137160074</v>
      </c>
      <c r="G1266" s="345">
        <f t="shared" si="114"/>
        <v>156.80161379053359</v>
      </c>
      <c r="H1266" s="350">
        <f t="shared" si="117"/>
        <v>151</v>
      </c>
      <c r="I1266" s="350">
        <f t="shared" si="117"/>
        <v>47</v>
      </c>
    </row>
    <row r="1267" spans="2:9" hidden="1" x14ac:dyDescent="0.3">
      <c r="B1267" s="354">
        <v>1256</v>
      </c>
      <c r="C1267" s="393">
        <v>134049354</v>
      </c>
      <c r="D1267" s="349">
        <v>243081</v>
      </c>
      <c r="E1267" s="344">
        <f t="shared" si="113"/>
        <v>6.1791352093342482</v>
      </c>
      <c r="F1267" s="345">
        <f>SUM(E$12:E1267)</f>
        <v>4710.2275489253416</v>
      </c>
      <c r="G1267" s="345">
        <f t="shared" si="114"/>
        <v>157.00758496417805</v>
      </c>
      <c r="H1267" s="350">
        <f t="shared" si="117"/>
        <v>151</v>
      </c>
      <c r="I1267" s="350">
        <f t="shared" si="117"/>
        <v>47</v>
      </c>
    </row>
    <row r="1268" spans="2:9" hidden="1" x14ac:dyDescent="0.3">
      <c r="B1268" s="354">
        <v>1257</v>
      </c>
      <c r="C1268" s="393">
        <v>134292435</v>
      </c>
      <c r="D1268" s="349">
        <v>243345</v>
      </c>
      <c r="E1268" s="344">
        <f t="shared" si="113"/>
        <v>6.1858461069168005</v>
      </c>
      <c r="F1268" s="345">
        <f>SUM(E$12:E1268)</f>
        <v>4716.4133950322584</v>
      </c>
      <c r="G1268" s="345">
        <f t="shared" si="114"/>
        <v>157.21377983440863</v>
      </c>
      <c r="H1268" s="350">
        <f t="shared" si="117"/>
        <v>151</v>
      </c>
      <c r="I1268" s="350">
        <f t="shared" si="117"/>
        <v>47</v>
      </c>
    </row>
    <row r="1269" spans="2:9" hidden="1" x14ac:dyDescent="0.3">
      <c r="B1269" s="354">
        <v>1258</v>
      </c>
      <c r="C1269" s="393">
        <v>134535780</v>
      </c>
      <c r="D1269" s="349">
        <v>243609</v>
      </c>
      <c r="E1269" s="344">
        <f t="shared" si="113"/>
        <v>6.1824987945080325</v>
      </c>
      <c r="F1269" s="345">
        <f>SUM(E$12:E1269)</f>
        <v>4722.5958938267668</v>
      </c>
      <c r="G1269" s="345">
        <f t="shared" si="114"/>
        <v>157.4198631275589</v>
      </c>
      <c r="H1269" s="350">
        <v>156</v>
      </c>
      <c r="I1269" s="350">
        <f t="shared" si="117"/>
        <v>47</v>
      </c>
    </row>
    <row r="1270" spans="2:9" hidden="1" x14ac:dyDescent="0.3">
      <c r="B1270" s="354">
        <v>1259</v>
      </c>
      <c r="C1270" s="393">
        <v>134779389</v>
      </c>
      <c r="D1270" s="349">
        <v>243873</v>
      </c>
      <c r="E1270" s="344">
        <f t="shared" si="113"/>
        <v>6.1891987919701545</v>
      </c>
      <c r="F1270" s="345">
        <f>SUM(E$12:E1270)</f>
        <v>4728.7850926187366</v>
      </c>
      <c r="G1270" s="345">
        <f t="shared" si="114"/>
        <v>157.6261697539579</v>
      </c>
      <c r="H1270" s="350">
        <f t="shared" si="117"/>
        <v>156</v>
      </c>
      <c r="I1270" s="350">
        <f t="shared" si="117"/>
        <v>47</v>
      </c>
    </row>
    <row r="1271" spans="2:9" hidden="1" x14ac:dyDescent="0.3">
      <c r="B1271" s="354">
        <v>1260</v>
      </c>
      <c r="C1271" s="393">
        <v>135023262</v>
      </c>
      <c r="D1271" s="349">
        <v>244138</v>
      </c>
      <c r="E1271" s="344">
        <f t="shared" si="113"/>
        <v>6.1959241682105421</v>
      </c>
      <c r="F1271" s="345">
        <f>SUM(E$12:E1271)</f>
        <v>4734.9810167869473</v>
      </c>
      <c r="G1271" s="345">
        <f t="shared" si="114"/>
        <v>157.8327005595649</v>
      </c>
      <c r="H1271" s="350">
        <f t="shared" si="117"/>
        <v>156</v>
      </c>
      <c r="I1271" s="350">
        <f t="shared" si="117"/>
        <v>47</v>
      </c>
    </row>
    <row r="1272" spans="2:9" hidden="1" x14ac:dyDescent="0.3">
      <c r="B1272" s="354">
        <v>1261</v>
      </c>
      <c r="C1272" s="393">
        <v>135267400</v>
      </c>
      <c r="D1272" s="349">
        <v>244402</v>
      </c>
      <c r="E1272" s="344">
        <f t="shared" si="113"/>
        <v>6.2026241656726642</v>
      </c>
      <c r="F1272" s="345">
        <f>SUM(E$12:E1272)</f>
        <v>4741.1836409526204</v>
      </c>
      <c r="G1272" s="345">
        <f t="shared" si="114"/>
        <v>158.03945469842068</v>
      </c>
      <c r="H1272" s="350">
        <f t="shared" si="117"/>
        <v>156</v>
      </c>
      <c r="I1272" s="350">
        <f t="shared" si="117"/>
        <v>47</v>
      </c>
    </row>
    <row r="1273" spans="2:9" hidden="1" x14ac:dyDescent="0.3">
      <c r="B1273" s="354">
        <v>1262</v>
      </c>
      <c r="C1273" s="393">
        <v>135511802</v>
      </c>
      <c r="D1273" s="349">
        <v>244666</v>
      </c>
      <c r="E1273" s="344">
        <f t="shared" si="113"/>
        <v>6.2093241631347871</v>
      </c>
      <c r="F1273" s="345">
        <f>SUM(E$12:E1273)</f>
        <v>4747.392965115755</v>
      </c>
      <c r="G1273" s="345">
        <f t="shared" si="114"/>
        <v>158.24643217052517</v>
      </c>
      <c r="H1273" s="350">
        <f t="shared" si="117"/>
        <v>156</v>
      </c>
      <c r="I1273" s="350">
        <f t="shared" si="117"/>
        <v>47</v>
      </c>
    </row>
    <row r="1274" spans="2:9" hidden="1" x14ac:dyDescent="0.3">
      <c r="B1274" s="354">
        <v>1263</v>
      </c>
      <c r="C1274" s="393">
        <v>135756468</v>
      </c>
      <c r="D1274" s="349">
        <v>244931</v>
      </c>
      <c r="E1274" s="344">
        <f t="shared" si="113"/>
        <v>6.2160495393751747</v>
      </c>
      <c r="F1274" s="345">
        <f>SUM(E$12:E1274)</f>
        <v>4753.6090146551305</v>
      </c>
      <c r="G1274" s="345">
        <f t="shared" si="114"/>
        <v>158.45363382183768</v>
      </c>
      <c r="H1274" s="350">
        <f t="shared" si="117"/>
        <v>156</v>
      </c>
      <c r="I1274" s="350">
        <f t="shared" si="117"/>
        <v>47</v>
      </c>
    </row>
    <row r="1275" spans="2:9" hidden="1" x14ac:dyDescent="0.3">
      <c r="B1275" s="354">
        <v>1264</v>
      </c>
      <c r="C1275" s="393">
        <v>136001399</v>
      </c>
      <c r="D1275" s="349">
        <v>245196</v>
      </c>
      <c r="E1275" s="344">
        <f t="shared" si="113"/>
        <v>6.2227749156155623</v>
      </c>
      <c r="F1275" s="345">
        <f>SUM(E$12:E1275)</f>
        <v>4759.831789570746</v>
      </c>
      <c r="G1275" s="345">
        <f t="shared" si="114"/>
        <v>158.6610596523582</v>
      </c>
      <c r="H1275" s="350">
        <f t="shared" si="117"/>
        <v>156</v>
      </c>
      <c r="I1275" s="350">
        <f t="shared" si="117"/>
        <v>47</v>
      </c>
    </row>
    <row r="1276" spans="2:9" hidden="1" x14ac:dyDescent="0.3">
      <c r="B1276" s="354">
        <v>1265</v>
      </c>
      <c r="C1276" s="393">
        <v>136246595</v>
      </c>
      <c r="D1276" s="349">
        <v>245461</v>
      </c>
      <c r="E1276" s="344">
        <f t="shared" si="113"/>
        <v>6.2295002918559499</v>
      </c>
      <c r="F1276" s="345">
        <f>SUM(E$12:E1276)</f>
        <v>4766.0612898626023</v>
      </c>
      <c r="G1276" s="345">
        <f t="shared" si="114"/>
        <v>158.86870966208673</v>
      </c>
      <c r="H1276" s="350">
        <f t="shared" si="117"/>
        <v>156</v>
      </c>
      <c r="I1276" s="350">
        <f t="shared" si="117"/>
        <v>47</v>
      </c>
    </row>
    <row r="1277" spans="2:9" hidden="1" x14ac:dyDescent="0.3">
      <c r="B1277" s="354">
        <v>1266</v>
      </c>
      <c r="C1277" s="393">
        <v>136492056</v>
      </c>
      <c r="D1277" s="349">
        <v>245726</v>
      </c>
      <c r="E1277" s="344">
        <f t="shared" si="113"/>
        <v>6.2362256680963375</v>
      </c>
      <c r="F1277" s="345">
        <f>SUM(E$12:E1277)</f>
        <v>4772.2975155306985</v>
      </c>
      <c r="G1277" s="345">
        <f t="shared" si="114"/>
        <v>159.07658385102329</v>
      </c>
      <c r="H1277" s="350">
        <f t="shared" si="117"/>
        <v>156</v>
      </c>
      <c r="I1277" s="350">
        <f t="shared" si="117"/>
        <v>47</v>
      </c>
    </row>
    <row r="1278" spans="2:9" hidden="1" x14ac:dyDescent="0.3">
      <c r="B1278" s="354">
        <v>1267</v>
      </c>
      <c r="C1278" s="393">
        <v>136737782</v>
      </c>
      <c r="D1278" s="349">
        <v>245991</v>
      </c>
      <c r="E1278" s="344">
        <f t="shared" si="113"/>
        <v>6.242951044336726</v>
      </c>
      <c r="F1278" s="345">
        <f>SUM(E$12:E1278)</f>
        <v>4778.5404665750357</v>
      </c>
      <c r="G1278" s="345">
        <f t="shared" si="114"/>
        <v>159.28468221916785</v>
      </c>
      <c r="H1278" s="350">
        <f t="shared" si="117"/>
        <v>156</v>
      </c>
      <c r="I1278" s="350">
        <f t="shared" si="117"/>
        <v>47</v>
      </c>
    </row>
    <row r="1279" spans="2:9" hidden="1" x14ac:dyDescent="0.3">
      <c r="B1279" s="354">
        <v>1268</v>
      </c>
      <c r="C1279" s="393">
        <v>136983773</v>
      </c>
      <c r="D1279" s="349">
        <v>246256</v>
      </c>
      <c r="E1279" s="344">
        <f t="shared" si="113"/>
        <v>6.2496764205771136</v>
      </c>
      <c r="F1279" s="345">
        <f>SUM(E$12:E1279)</f>
        <v>4784.7901429956128</v>
      </c>
      <c r="G1279" s="345">
        <f t="shared" si="114"/>
        <v>159.49300476652041</v>
      </c>
      <c r="H1279" s="350">
        <f t="shared" ref="H1279:I1294" si="118">H1278</f>
        <v>156</v>
      </c>
      <c r="I1279" s="350">
        <f t="shared" si="118"/>
        <v>47</v>
      </c>
    </row>
    <row r="1280" spans="2:9" hidden="1" x14ac:dyDescent="0.3">
      <c r="B1280" s="354">
        <v>1269</v>
      </c>
      <c r="C1280" s="393">
        <v>137230029</v>
      </c>
      <c r="D1280" s="349">
        <v>246521</v>
      </c>
      <c r="E1280" s="344">
        <f t="shared" si="113"/>
        <v>6.2564017968175012</v>
      </c>
      <c r="F1280" s="345">
        <f>SUM(E$12:E1280)</f>
        <v>4791.0465447924307</v>
      </c>
      <c r="G1280" s="345">
        <f t="shared" si="114"/>
        <v>159.70155149308101</v>
      </c>
      <c r="H1280" s="350">
        <f t="shared" si="118"/>
        <v>156</v>
      </c>
      <c r="I1280" s="350">
        <f t="shared" si="118"/>
        <v>47</v>
      </c>
    </row>
    <row r="1281" spans="2:9" hidden="1" x14ac:dyDescent="0.3">
      <c r="B1281" s="354">
        <v>1270</v>
      </c>
      <c r="C1281" s="393">
        <v>137476550</v>
      </c>
      <c r="D1281" s="349">
        <v>246786</v>
      </c>
      <c r="E1281" s="344">
        <f t="shared" si="113"/>
        <v>6.2631271730578888</v>
      </c>
      <c r="F1281" s="345">
        <f>SUM(E$12:E1281)</f>
        <v>4797.3096719654886</v>
      </c>
      <c r="G1281" s="345">
        <f t="shared" si="114"/>
        <v>159.91032239884962</v>
      </c>
      <c r="H1281" s="350">
        <f t="shared" si="118"/>
        <v>156</v>
      </c>
      <c r="I1281" s="350">
        <f t="shared" si="118"/>
        <v>47</v>
      </c>
    </row>
    <row r="1282" spans="2:9" hidden="1" x14ac:dyDescent="0.3">
      <c r="B1282" s="354">
        <v>1271</v>
      </c>
      <c r="C1282" s="393">
        <v>137723336</v>
      </c>
      <c r="D1282" s="349">
        <v>247052</v>
      </c>
      <c r="E1282" s="344">
        <f t="shared" si="113"/>
        <v>6.269877928076542</v>
      </c>
      <c r="F1282" s="345">
        <f>SUM(E$12:E1282)</f>
        <v>4803.5795498935649</v>
      </c>
      <c r="G1282" s="345">
        <f t="shared" si="114"/>
        <v>160.1193183297855</v>
      </c>
      <c r="H1282" s="350">
        <f t="shared" si="118"/>
        <v>156</v>
      </c>
      <c r="I1282" s="350">
        <f t="shared" si="118"/>
        <v>47</v>
      </c>
    </row>
    <row r="1283" spans="2:9" hidden="1" x14ac:dyDescent="0.3">
      <c r="B1283" s="354">
        <v>1272</v>
      </c>
      <c r="C1283" s="393">
        <v>137970388</v>
      </c>
      <c r="D1283" s="349">
        <v>247318</v>
      </c>
      <c r="E1283" s="344">
        <f t="shared" si="113"/>
        <v>6.2766286830951961</v>
      </c>
      <c r="F1283" s="345">
        <f>SUM(E$12:E1283)</f>
        <v>4809.8561785766606</v>
      </c>
      <c r="G1283" s="345">
        <f t="shared" si="114"/>
        <v>160.3285392858887</v>
      </c>
      <c r="H1283" s="350">
        <f t="shared" si="118"/>
        <v>156</v>
      </c>
      <c r="I1283" s="350">
        <f t="shared" si="118"/>
        <v>47</v>
      </c>
    </row>
    <row r="1284" spans="2:9" hidden="1" x14ac:dyDescent="0.3">
      <c r="B1284" s="354">
        <v>1273</v>
      </c>
      <c r="C1284" s="393">
        <v>138217706</v>
      </c>
      <c r="D1284" s="349">
        <v>247583</v>
      </c>
      <c r="E1284" s="344">
        <f t="shared" si="113"/>
        <v>6.2833540593355837</v>
      </c>
      <c r="F1284" s="345">
        <f>SUM(E$12:E1284)</f>
        <v>4816.1395326359961</v>
      </c>
      <c r="G1284" s="345">
        <f t="shared" si="114"/>
        <v>160.53798442119987</v>
      </c>
      <c r="H1284" s="350">
        <f t="shared" si="118"/>
        <v>156</v>
      </c>
      <c r="I1284" s="350">
        <f t="shared" si="118"/>
        <v>47</v>
      </c>
    </row>
    <row r="1285" spans="2:9" hidden="1" x14ac:dyDescent="0.3">
      <c r="B1285" s="354">
        <v>1274</v>
      </c>
      <c r="C1285" s="393">
        <v>138465289</v>
      </c>
      <c r="D1285" s="349">
        <v>247849</v>
      </c>
      <c r="E1285" s="344">
        <f t="shared" si="113"/>
        <v>6.2901048143542369</v>
      </c>
      <c r="F1285" s="345">
        <f>SUM(E$12:E1285)</f>
        <v>4822.4296374503501</v>
      </c>
      <c r="G1285" s="345">
        <f t="shared" si="114"/>
        <v>160.74765458167835</v>
      </c>
      <c r="H1285" s="350">
        <f t="shared" si="118"/>
        <v>156</v>
      </c>
      <c r="I1285" s="350">
        <f t="shared" si="118"/>
        <v>47</v>
      </c>
    </row>
    <row r="1286" spans="2:9" hidden="1" x14ac:dyDescent="0.3">
      <c r="B1286" s="354">
        <v>1275</v>
      </c>
      <c r="C1286" s="393">
        <v>138713138</v>
      </c>
      <c r="D1286" s="349">
        <v>248115</v>
      </c>
      <c r="E1286" s="344">
        <f t="shared" si="113"/>
        <v>6.29685556937289</v>
      </c>
      <c r="F1286" s="345">
        <f>SUM(E$12:E1286)</f>
        <v>4828.7264930197234</v>
      </c>
      <c r="G1286" s="345">
        <f t="shared" si="114"/>
        <v>160.95754976732411</v>
      </c>
      <c r="H1286" s="350">
        <f t="shared" si="118"/>
        <v>156</v>
      </c>
      <c r="I1286" s="350">
        <f t="shared" si="118"/>
        <v>47</v>
      </c>
    </row>
    <row r="1287" spans="2:9" hidden="1" x14ac:dyDescent="0.3">
      <c r="B1287" s="354">
        <v>1276</v>
      </c>
      <c r="C1287" s="393">
        <v>138961253</v>
      </c>
      <c r="D1287" s="349">
        <v>248381</v>
      </c>
      <c r="E1287" s="344">
        <f t="shared" si="113"/>
        <v>6.3036063243915441</v>
      </c>
      <c r="F1287" s="345">
        <f>SUM(E$12:E1287)</f>
        <v>4835.0300993441151</v>
      </c>
      <c r="G1287" s="345">
        <f t="shared" si="114"/>
        <v>161.16766997813718</v>
      </c>
      <c r="H1287" s="350">
        <f t="shared" si="118"/>
        <v>156</v>
      </c>
      <c r="I1287" s="350">
        <f t="shared" si="118"/>
        <v>47</v>
      </c>
    </row>
    <row r="1288" spans="2:9" hidden="1" x14ac:dyDescent="0.3">
      <c r="B1288" s="354">
        <v>1277</v>
      </c>
      <c r="C1288" s="393">
        <v>139209634</v>
      </c>
      <c r="D1288" s="349">
        <v>248647</v>
      </c>
      <c r="E1288" s="344">
        <f t="shared" si="113"/>
        <v>6.3103570794101973</v>
      </c>
      <c r="F1288" s="345">
        <f>SUM(E$12:E1288)</f>
        <v>4841.3404564235252</v>
      </c>
      <c r="G1288" s="345">
        <f t="shared" si="114"/>
        <v>161.37801521411751</v>
      </c>
      <c r="H1288" s="350">
        <f t="shared" si="118"/>
        <v>156</v>
      </c>
      <c r="I1288" s="350">
        <f t="shared" si="118"/>
        <v>47</v>
      </c>
    </row>
    <row r="1289" spans="2:9" hidden="1" x14ac:dyDescent="0.3">
      <c r="B1289" s="354">
        <v>1278</v>
      </c>
      <c r="C1289" s="393">
        <v>139458281</v>
      </c>
      <c r="D1289" s="349">
        <v>248914</v>
      </c>
      <c r="E1289" s="344">
        <f t="shared" si="113"/>
        <v>6.3171332132071161</v>
      </c>
      <c r="F1289" s="345">
        <f>SUM(E$12:E1289)</f>
        <v>4847.6575896367322</v>
      </c>
      <c r="G1289" s="345">
        <f t="shared" si="114"/>
        <v>161.5885863212244</v>
      </c>
      <c r="H1289" s="350">
        <f t="shared" si="118"/>
        <v>156</v>
      </c>
      <c r="I1289" s="350">
        <f t="shared" si="118"/>
        <v>47</v>
      </c>
    </row>
    <row r="1290" spans="2:9" hidden="1" x14ac:dyDescent="0.3">
      <c r="B1290" s="354">
        <v>1279</v>
      </c>
      <c r="C1290" s="393">
        <v>139707195</v>
      </c>
      <c r="D1290" s="349">
        <v>249180</v>
      </c>
      <c r="E1290" s="344">
        <f t="shared" si="113"/>
        <v>6.3238839682257693</v>
      </c>
      <c r="F1290" s="345">
        <f>SUM(E$12:E1290)</f>
        <v>4853.9814736049575</v>
      </c>
      <c r="G1290" s="345">
        <f t="shared" si="114"/>
        <v>161.79938245349859</v>
      </c>
      <c r="H1290" s="350">
        <f t="shared" si="118"/>
        <v>156</v>
      </c>
      <c r="I1290" s="350">
        <f t="shared" si="118"/>
        <v>47</v>
      </c>
    </row>
    <row r="1291" spans="2:9" hidden="1" x14ac:dyDescent="0.3">
      <c r="B1291" s="354">
        <v>1280</v>
      </c>
      <c r="C1291" s="393">
        <v>139956375</v>
      </c>
      <c r="D1291" s="349">
        <v>249446</v>
      </c>
      <c r="E1291" s="344">
        <f t="shared" si="113"/>
        <v>6.3306347232444233</v>
      </c>
      <c r="F1291" s="345">
        <f>SUM(E$12:E1291)</f>
        <v>4860.3121083282022</v>
      </c>
      <c r="G1291" s="345">
        <f t="shared" si="114"/>
        <v>162.01040361094007</v>
      </c>
      <c r="H1291" s="350">
        <f t="shared" si="118"/>
        <v>156</v>
      </c>
      <c r="I1291" s="350">
        <f t="shared" si="118"/>
        <v>47</v>
      </c>
    </row>
    <row r="1292" spans="2:9" hidden="1" x14ac:dyDescent="0.3">
      <c r="B1292" s="354">
        <v>1281</v>
      </c>
      <c r="C1292" s="393">
        <v>140205821</v>
      </c>
      <c r="D1292" s="349">
        <v>249713</v>
      </c>
      <c r="E1292" s="344">
        <f t="shared" ref="E1292:E1355" si="119">D1292/(VLOOKUP(H1292,$L$12:$N$51,3,0)+VLOOKUP(I1292,$P$12:$R$131,3,0)*$F$8/$E$8)</f>
        <v>6.3374108570413421</v>
      </c>
      <c r="F1292" s="345">
        <f>SUM(E$12:E1292)</f>
        <v>4866.6495191852437</v>
      </c>
      <c r="G1292" s="345">
        <f t="shared" si="114"/>
        <v>162.22165063950811</v>
      </c>
      <c r="H1292" s="350">
        <f t="shared" si="118"/>
        <v>156</v>
      </c>
      <c r="I1292" s="350">
        <f t="shared" si="118"/>
        <v>47</v>
      </c>
    </row>
    <row r="1293" spans="2:9" hidden="1" x14ac:dyDescent="0.3">
      <c r="B1293" s="354">
        <v>1282</v>
      </c>
      <c r="C1293" s="393">
        <v>140455534</v>
      </c>
      <c r="D1293" s="349">
        <v>249980</v>
      </c>
      <c r="E1293" s="344">
        <f t="shared" si="119"/>
        <v>6.3441869908382609</v>
      </c>
      <c r="F1293" s="345">
        <f>SUM(E$12:E1293)</f>
        <v>4872.993706176082</v>
      </c>
      <c r="G1293" s="345">
        <f t="shared" ref="G1293:G1356" si="120">F1293/$B$8</f>
        <v>162.43312353920274</v>
      </c>
      <c r="H1293" s="350">
        <f t="shared" si="118"/>
        <v>156</v>
      </c>
      <c r="I1293" s="350">
        <f t="shared" si="118"/>
        <v>47</v>
      </c>
    </row>
    <row r="1294" spans="2:9" hidden="1" x14ac:dyDescent="0.3">
      <c r="B1294" s="354">
        <v>1283</v>
      </c>
      <c r="C1294" s="393">
        <v>140705514</v>
      </c>
      <c r="D1294" s="349">
        <v>250247</v>
      </c>
      <c r="E1294" s="344">
        <f t="shared" si="119"/>
        <v>6.3509631246351796</v>
      </c>
      <c r="F1294" s="345">
        <f>SUM(E$12:E1294)</f>
        <v>4879.3446693007172</v>
      </c>
      <c r="G1294" s="345">
        <f t="shared" si="120"/>
        <v>162.6448223100239</v>
      </c>
      <c r="H1294" s="350">
        <f t="shared" si="118"/>
        <v>156</v>
      </c>
      <c r="I1294" s="350">
        <f t="shared" si="118"/>
        <v>47</v>
      </c>
    </row>
    <row r="1295" spans="2:9" hidden="1" x14ac:dyDescent="0.3">
      <c r="B1295" s="354">
        <v>1284</v>
      </c>
      <c r="C1295" s="393">
        <v>140955761</v>
      </c>
      <c r="D1295" s="349">
        <v>250514</v>
      </c>
      <c r="E1295" s="344">
        <f t="shared" si="119"/>
        <v>6.3577392584320993</v>
      </c>
      <c r="F1295" s="345">
        <f>SUM(E$12:E1295)</f>
        <v>4885.7024085591493</v>
      </c>
      <c r="G1295" s="345">
        <f t="shared" si="120"/>
        <v>162.85674695197164</v>
      </c>
      <c r="H1295" s="350">
        <f t="shared" ref="H1295:I1310" si="121">H1294</f>
        <v>156</v>
      </c>
      <c r="I1295" s="350">
        <f t="shared" si="121"/>
        <v>47</v>
      </c>
    </row>
    <row r="1296" spans="2:9" hidden="1" x14ac:dyDescent="0.3">
      <c r="B1296" s="354">
        <v>1285</v>
      </c>
      <c r="C1296" s="393">
        <v>141206275</v>
      </c>
      <c r="D1296" s="349">
        <v>250781</v>
      </c>
      <c r="E1296" s="344">
        <f t="shared" si="119"/>
        <v>6.3645153922290181</v>
      </c>
      <c r="F1296" s="345">
        <f>SUM(E$12:E1296)</f>
        <v>4892.0669239513782</v>
      </c>
      <c r="G1296" s="345">
        <f t="shared" si="120"/>
        <v>163.06889746504595</v>
      </c>
      <c r="H1296" s="350">
        <f t="shared" si="121"/>
        <v>156</v>
      </c>
      <c r="I1296" s="350">
        <f t="shared" si="121"/>
        <v>47</v>
      </c>
    </row>
    <row r="1297" spans="2:9" hidden="1" x14ac:dyDescent="0.3">
      <c r="B1297" s="354">
        <v>1286</v>
      </c>
      <c r="C1297" s="393">
        <v>141457056</v>
      </c>
      <c r="D1297" s="349">
        <v>251048</v>
      </c>
      <c r="E1297" s="344">
        <f t="shared" si="119"/>
        <v>6.3712915260259368</v>
      </c>
      <c r="F1297" s="345">
        <f>SUM(E$12:E1297)</f>
        <v>4898.4382154774039</v>
      </c>
      <c r="G1297" s="345">
        <f t="shared" si="120"/>
        <v>163.28127384924679</v>
      </c>
      <c r="H1297" s="350">
        <f t="shared" si="121"/>
        <v>156</v>
      </c>
      <c r="I1297" s="350">
        <f t="shared" si="121"/>
        <v>47</v>
      </c>
    </row>
    <row r="1298" spans="2:9" hidden="1" x14ac:dyDescent="0.3">
      <c r="B1298" s="354">
        <v>1287</v>
      </c>
      <c r="C1298" s="393">
        <v>141708104</v>
      </c>
      <c r="D1298" s="349">
        <v>251315</v>
      </c>
      <c r="E1298" s="344">
        <f t="shared" si="119"/>
        <v>6.3780676598228565</v>
      </c>
      <c r="F1298" s="345">
        <f>SUM(E$12:E1298)</f>
        <v>4904.8162831372265</v>
      </c>
      <c r="G1298" s="345">
        <f t="shared" si="120"/>
        <v>163.49387610457421</v>
      </c>
      <c r="H1298" s="350">
        <f t="shared" si="121"/>
        <v>156</v>
      </c>
      <c r="I1298" s="350">
        <f t="shared" si="121"/>
        <v>47</v>
      </c>
    </row>
    <row r="1299" spans="2:9" hidden="1" x14ac:dyDescent="0.3">
      <c r="B1299" s="354">
        <v>1288</v>
      </c>
      <c r="C1299" s="393">
        <v>141959419</v>
      </c>
      <c r="D1299" s="349">
        <v>251582</v>
      </c>
      <c r="E1299" s="344">
        <f t="shared" si="119"/>
        <v>6.3848437936197753</v>
      </c>
      <c r="F1299" s="345">
        <f>SUM(E$12:E1299)</f>
        <v>4911.2011269308459</v>
      </c>
      <c r="G1299" s="345">
        <f t="shared" si="120"/>
        <v>163.7067042310282</v>
      </c>
      <c r="H1299" s="350">
        <f t="shared" si="121"/>
        <v>156</v>
      </c>
      <c r="I1299" s="350">
        <f t="shared" si="121"/>
        <v>47</v>
      </c>
    </row>
    <row r="1300" spans="2:9" hidden="1" x14ac:dyDescent="0.3">
      <c r="B1300" s="354">
        <v>1289</v>
      </c>
      <c r="C1300" s="393">
        <v>142211001</v>
      </c>
      <c r="D1300" s="349">
        <v>251850</v>
      </c>
      <c r="E1300" s="344">
        <f t="shared" si="119"/>
        <v>6.3916453061949596</v>
      </c>
      <c r="F1300" s="345">
        <f>SUM(E$12:E1300)</f>
        <v>4917.5927722370407</v>
      </c>
      <c r="G1300" s="345">
        <f t="shared" si="120"/>
        <v>163.91975907456802</v>
      </c>
      <c r="H1300" s="350">
        <f t="shared" si="121"/>
        <v>156</v>
      </c>
      <c r="I1300" s="350">
        <f t="shared" si="121"/>
        <v>47</v>
      </c>
    </row>
    <row r="1301" spans="2:9" hidden="1" x14ac:dyDescent="0.3">
      <c r="B1301" s="354">
        <v>1290</v>
      </c>
      <c r="C1301" s="393">
        <v>142462851</v>
      </c>
      <c r="D1301" s="349">
        <v>252118</v>
      </c>
      <c r="E1301" s="344">
        <f t="shared" si="119"/>
        <v>6.398446818770144</v>
      </c>
      <c r="F1301" s="345">
        <f>SUM(E$12:E1301)</f>
        <v>4923.9912190558107</v>
      </c>
      <c r="G1301" s="345">
        <f t="shared" si="120"/>
        <v>164.13304063519368</v>
      </c>
      <c r="H1301" s="350">
        <f t="shared" si="121"/>
        <v>156</v>
      </c>
      <c r="I1301" s="350">
        <f t="shared" si="121"/>
        <v>47</v>
      </c>
    </row>
    <row r="1302" spans="2:9" hidden="1" x14ac:dyDescent="0.3">
      <c r="B1302" s="354">
        <v>1291</v>
      </c>
      <c r="C1302" s="393">
        <v>142714969</v>
      </c>
      <c r="D1302" s="349">
        <v>252385</v>
      </c>
      <c r="E1302" s="344">
        <f t="shared" si="119"/>
        <v>6.4052229525670636</v>
      </c>
      <c r="F1302" s="345">
        <f>SUM(E$12:E1302)</f>
        <v>4930.3964420083776</v>
      </c>
      <c r="G1302" s="345">
        <f t="shared" si="120"/>
        <v>164.34654806694593</v>
      </c>
      <c r="H1302" s="350">
        <f t="shared" si="121"/>
        <v>156</v>
      </c>
      <c r="I1302" s="350">
        <f t="shared" si="121"/>
        <v>47</v>
      </c>
    </row>
    <row r="1303" spans="2:9" hidden="1" x14ac:dyDescent="0.3">
      <c r="B1303" s="354">
        <v>1292</v>
      </c>
      <c r="C1303" s="393">
        <v>142967354</v>
      </c>
      <c r="D1303" s="349">
        <v>252653</v>
      </c>
      <c r="E1303" s="344">
        <f t="shared" si="119"/>
        <v>6.412024465142248</v>
      </c>
      <c r="F1303" s="345">
        <f>SUM(E$12:E1303)</f>
        <v>4936.8084664735197</v>
      </c>
      <c r="G1303" s="345">
        <f t="shared" si="120"/>
        <v>164.56028221578399</v>
      </c>
      <c r="H1303" s="350">
        <f t="shared" si="121"/>
        <v>156</v>
      </c>
      <c r="I1303" s="350">
        <f t="shared" si="121"/>
        <v>47</v>
      </c>
    </row>
    <row r="1304" spans="2:9" hidden="1" x14ac:dyDescent="0.3">
      <c r="B1304" s="354">
        <v>1293</v>
      </c>
      <c r="C1304" s="393">
        <v>143220007</v>
      </c>
      <c r="D1304" s="349">
        <v>252921</v>
      </c>
      <c r="E1304" s="344">
        <f t="shared" si="119"/>
        <v>6.4188259777174324</v>
      </c>
      <c r="F1304" s="345">
        <f>SUM(E$12:E1304)</f>
        <v>4943.2272924512372</v>
      </c>
      <c r="G1304" s="345">
        <f t="shared" si="120"/>
        <v>164.77424308170791</v>
      </c>
      <c r="H1304" s="350">
        <f t="shared" si="121"/>
        <v>156</v>
      </c>
      <c r="I1304" s="350">
        <f t="shared" si="121"/>
        <v>47</v>
      </c>
    </row>
    <row r="1305" spans="2:9" hidden="1" x14ac:dyDescent="0.3">
      <c r="B1305" s="354">
        <v>1294</v>
      </c>
      <c r="C1305" s="393">
        <v>143472928</v>
      </c>
      <c r="D1305" s="349">
        <v>253189</v>
      </c>
      <c r="E1305" s="344">
        <f t="shared" si="119"/>
        <v>6.4256274902926176</v>
      </c>
      <c r="F1305" s="345">
        <f>SUM(E$12:E1305)</f>
        <v>4949.6529199415299</v>
      </c>
      <c r="G1305" s="345">
        <f t="shared" si="120"/>
        <v>164.98843066471767</v>
      </c>
      <c r="H1305" s="350">
        <f t="shared" si="121"/>
        <v>156</v>
      </c>
      <c r="I1305" s="350">
        <f t="shared" si="121"/>
        <v>47</v>
      </c>
    </row>
    <row r="1306" spans="2:9" hidden="1" x14ac:dyDescent="0.3">
      <c r="B1306" s="354">
        <v>1295</v>
      </c>
      <c r="C1306" s="393">
        <v>143726117</v>
      </c>
      <c r="D1306" s="349">
        <v>253457</v>
      </c>
      <c r="E1306" s="344">
        <f t="shared" si="119"/>
        <v>6.4324290028678019</v>
      </c>
      <c r="F1306" s="345">
        <f>SUM(E$12:E1306)</f>
        <v>4956.085348944398</v>
      </c>
      <c r="G1306" s="345">
        <f t="shared" si="120"/>
        <v>165.20284496481327</v>
      </c>
      <c r="H1306" s="350">
        <f t="shared" si="121"/>
        <v>156</v>
      </c>
      <c r="I1306" s="350">
        <f t="shared" si="121"/>
        <v>47</v>
      </c>
    </row>
    <row r="1307" spans="2:9" hidden="1" x14ac:dyDescent="0.3">
      <c r="B1307" s="354">
        <v>1296</v>
      </c>
      <c r="C1307" s="393">
        <v>143979574</v>
      </c>
      <c r="D1307" s="349">
        <v>253726</v>
      </c>
      <c r="E1307" s="344">
        <f t="shared" si="119"/>
        <v>6.4392558942212519</v>
      </c>
      <c r="F1307" s="345">
        <f>SUM(E$12:E1307)</f>
        <v>4962.5246048386189</v>
      </c>
      <c r="G1307" s="345">
        <f t="shared" si="120"/>
        <v>165.41748682795395</v>
      </c>
      <c r="H1307" s="350">
        <f t="shared" si="121"/>
        <v>156</v>
      </c>
      <c r="I1307" s="350">
        <f t="shared" si="121"/>
        <v>47</v>
      </c>
    </row>
    <row r="1308" spans="2:9" hidden="1" x14ac:dyDescent="0.3">
      <c r="B1308" s="354">
        <v>1297</v>
      </c>
      <c r="C1308" s="393">
        <v>144233300</v>
      </c>
      <c r="D1308" s="349">
        <v>253994</v>
      </c>
      <c r="E1308" s="344">
        <f t="shared" si="119"/>
        <v>6.4460574067964371</v>
      </c>
      <c r="F1308" s="345">
        <f>SUM(E$12:E1308)</f>
        <v>4968.970662245415</v>
      </c>
      <c r="G1308" s="345">
        <f t="shared" si="120"/>
        <v>165.6323554081805</v>
      </c>
      <c r="H1308" s="350">
        <f t="shared" si="121"/>
        <v>156</v>
      </c>
      <c r="I1308" s="350">
        <f t="shared" si="121"/>
        <v>47</v>
      </c>
    </row>
    <row r="1309" spans="2:9" hidden="1" x14ac:dyDescent="0.3">
      <c r="B1309" s="354">
        <v>1298</v>
      </c>
      <c r="C1309" s="393">
        <v>144487294</v>
      </c>
      <c r="D1309" s="349">
        <v>254263</v>
      </c>
      <c r="E1309" s="344">
        <f t="shared" si="119"/>
        <v>6.4528842981498871</v>
      </c>
      <c r="F1309" s="345">
        <f>SUM(E$12:E1309)</f>
        <v>4975.423546543565</v>
      </c>
      <c r="G1309" s="345">
        <f t="shared" si="120"/>
        <v>165.84745155145217</v>
      </c>
      <c r="H1309" s="350">
        <f t="shared" si="121"/>
        <v>156</v>
      </c>
      <c r="I1309" s="350">
        <f t="shared" si="121"/>
        <v>47</v>
      </c>
    </row>
    <row r="1310" spans="2:9" x14ac:dyDescent="0.3">
      <c r="B1310" s="354">
        <v>1299</v>
      </c>
      <c r="C1310" s="393">
        <v>144741557</v>
      </c>
      <c r="D1310" s="349">
        <v>254531</v>
      </c>
      <c r="E1310" s="344">
        <f t="shared" si="119"/>
        <v>6.4596858107250714</v>
      </c>
      <c r="F1310" s="345">
        <f>SUM(E$12:E1310)</f>
        <v>4981.8832323542902</v>
      </c>
      <c r="G1310" s="345">
        <f t="shared" si="120"/>
        <v>166.06277441180967</v>
      </c>
      <c r="H1310" s="350">
        <f t="shared" si="121"/>
        <v>156</v>
      </c>
      <c r="I1310" s="350">
        <f t="shared" si="121"/>
        <v>47</v>
      </c>
    </row>
    <row r="1311" spans="2:9" hidden="1" x14ac:dyDescent="0.3">
      <c r="B1311" s="355">
        <v>1300</v>
      </c>
      <c r="C1311" s="393">
        <v>144996088</v>
      </c>
      <c r="D1311" s="353">
        <v>254800</v>
      </c>
      <c r="E1311" s="344">
        <f t="shared" si="119"/>
        <v>6.3810072374846607</v>
      </c>
      <c r="F1311" s="335">
        <f>SUM(E$12:E1311)</f>
        <v>4988.2642395917746</v>
      </c>
      <c r="G1311" s="345">
        <f t="shared" si="120"/>
        <v>166.27547465305915</v>
      </c>
      <c r="H1311" s="334">
        <f t="shared" ref="H1311:I1326" si="122">H1310</f>
        <v>156</v>
      </c>
      <c r="I1311" s="346">
        <v>50</v>
      </c>
    </row>
    <row r="1312" spans="2:9" hidden="1" x14ac:dyDescent="0.3">
      <c r="B1312" s="354">
        <v>1301</v>
      </c>
      <c r="C1312" s="393">
        <v>145250888</v>
      </c>
      <c r="D1312" s="349">
        <v>255069</v>
      </c>
      <c r="E1312" s="344">
        <f t="shared" si="119"/>
        <v>6.3877438581553179</v>
      </c>
      <c r="F1312" s="345">
        <f>SUM(E$12:E1312)</f>
        <v>4994.6519834499304</v>
      </c>
      <c r="G1312" s="345">
        <f t="shared" si="120"/>
        <v>166.48839944833102</v>
      </c>
      <c r="H1312" s="350">
        <f t="shared" si="122"/>
        <v>156</v>
      </c>
      <c r="I1312" s="350">
        <f t="shared" si="122"/>
        <v>50</v>
      </c>
    </row>
    <row r="1313" spans="2:9" hidden="1" x14ac:dyDescent="0.3">
      <c r="B1313" s="354">
        <v>1302</v>
      </c>
      <c r="C1313" s="393">
        <v>145505957</v>
      </c>
      <c r="D1313" s="349">
        <v>255338</v>
      </c>
      <c r="E1313" s="344">
        <f t="shared" si="119"/>
        <v>6.394480478825975</v>
      </c>
      <c r="F1313" s="345">
        <f>SUM(E$12:E1313)</f>
        <v>5001.0464639287566</v>
      </c>
      <c r="G1313" s="345">
        <f t="shared" si="120"/>
        <v>166.70154879762521</v>
      </c>
      <c r="H1313" s="350">
        <f t="shared" si="122"/>
        <v>156</v>
      </c>
      <c r="I1313" s="350">
        <f t="shared" si="122"/>
        <v>50</v>
      </c>
    </row>
    <row r="1314" spans="2:9" hidden="1" x14ac:dyDescent="0.3">
      <c r="B1314" s="354">
        <v>1303</v>
      </c>
      <c r="C1314" s="393">
        <v>145761295</v>
      </c>
      <c r="D1314" s="349">
        <v>255607</v>
      </c>
      <c r="E1314" s="344">
        <f t="shared" si="119"/>
        <v>6.4012170994966313</v>
      </c>
      <c r="F1314" s="345">
        <f>SUM(E$12:E1314)</f>
        <v>5007.4476810282531</v>
      </c>
      <c r="G1314" s="345">
        <f t="shared" si="120"/>
        <v>166.91492270094176</v>
      </c>
      <c r="H1314" s="350">
        <f t="shared" si="122"/>
        <v>156</v>
      </c>
      <c r="I1314" s="350">
        <f t="shared" si="122"/>
        <v>50</v>
      </c>
    </row>
    <row r="1315" spans="2:9" hidden="1" x14ac:dyDescent="0.3">
      <c r="B1315" s="354">
        <v>1304</v>
      </c>
      <c r="C1315" s="393">
        <v>146016902</v>
      </c>
      <c r="D1315" s="349">
        <v>255876</v>
      </c>
      <c r="E1315" s="344">
        <f t="shared" si="119"/>
        <v>6.4079537201672885</v>
      </c>
      <c r="F1315" s="345">
        <f>SUM(E$12:E1315)</f>
        <v>5013.85563474842</v>
      </c>
      <c r="G1315" s="345">
        <f t="shared" si="120"/>
        <v>167.12852115828068</v>
      </c>
      <c r="H1315" s="350">
        <f t="shared" si="122"/>
        <v>156</v>
      </c>
      <c r="I1315" s="350">
        <f t="shared" si="122"/>
        <v>50</v>
      </c>
    </row>
    <row r="1316" spans="2:9" hidden="1" x14ac:dyDescent="0.3">
      <c r="B1316" s="354">
        <v>1305</v>
      </c>
      <c r="C1316" s="393">
        <v>146272778</v>
      </c>
      <c r="D1316" s="349">
        <v>256145</v>
      </c>
      <c r="E1316" s="344">
        <f t="shared" si="119"/>
        <v>6.4146903408379456</v>
      </c>
      <c r="F1316" s="345">
        <f>SUM(E$12:E1316)</f>
        <v>5020.2703250892582</v>
      </c>
      <c r="G1316" s="345">
        <f t="shared" si="120"/>
        <v>167.34234416964193</v>
      </c>
      <c r="H1316" s="350">
        <f t="shared" si="122"/>
        <v>156</v>
      </c>
      <c r="I1316" s="350">
        <f t="shared" si="122"/>
        <v>50</v>
      </c>
    </row>
    <row r="1317" spans="2:9" hidden="1" x14ac:dyDescent="0.3">
      <c r="B1317" s="354">
        <v>1306</v>
      </c>
      <c r="C1317" s="393">
        <v>146528923</v>
      </c>
      <c r="D1317" s="349">
        <v>256415</v>
      </c>
      <c r="E1317" s="344">
        <f t="shared" si="119"/>
        <v>6.4214520047081214</v>
      </c>
      <c r="F1317" s="345">
        <f>SUM(E$12:E1317)</f>
        <v>5026.6917770939663</v>
      </c>
      <c r="G1317" s="345">
        <f t="shared" si="120"/>
        <v>167.55639256979887</v>
      </c>
      <c r="H1317" s="350">
        <f t="shared" si="122"/>
        <v>156</v>
      </c>
      <c r="I1317" s="350">
        <f t="shared" si="122"/>
        <v>50</v>
      </c>
    </row>
    <row r="1318" spans="2:9" hidden="1" x14ac:dyDescent="0.3">
      <c r="B1318" s="354">
        <v>1307</v>
      </c>
      <c r="C1318" s="393">
        <v>146785338</v>
      </c>
      <c r="D1318" s="349">
        <v>256684</v>
      </c>
      <c r="E1318" s="344">
        <f t="shared" si="119"/>
        <v>6.4281886253787786</v>
      </c>
      <c r="F1318" s="345">
        <f>SUM(E$12:E1318)</f>
        <v>5033.1199657193447</v>
      </c>
      <c r="G1318" s="345">
        <f t="shared" si="120"/>
        <v>167.77066552397815</v>
      </c>
      <c r="H1318" s="350">
        <f t="shared" si="122"/>
        <v>156</v>
      </c>
      <c r="I1318" s="350">
        <f t="shared" si="122"/>
        <v>50</v>
      </c>
    </row>
    <row r="1319" spans="2:9" hidden="1" x14ac:dyDescent="0.3">
      <c r="B1319" s="354">
        <v>1308</v>
      </c>
      <c r="C1319" s="393">
        <v>147042022</v>
      </c>
      <c r="D1319" s="349">
        <v>256954</v>
      </c>
      <c r="E1319" s="344">
        <f t="shared" si="119"/>
        <v>6.4349502892489543</v>
      </c>
      <c r="F1319" s="345">
        <f>SUM(E$12:E1319)</f>
        <v>5039.5549160085939</v>
      </c>
      <c r="G1319" s="345">
        <f t="shared" si="120"/>
        <v>167.98516386695312</v>
      </c>
      <c r="H1319" s="350">
        <f t="shared" si="122"/>
        <v>156</v>
      </c>
      <c r="I1319" s="350">
        <f t="shared" si="122"/>
        <v>50</v>
      </c>
    </row>
    <row r="1320" spans="2:9" hidden="1" x14ac:dyDescent="0.3">
      <c r="B1320" s="354">
        <v>1309</v>
      </c>
      <c r="C1320" s="393">
        <v>147298976</v>
      </c>
      <c r="D1320" s="349">
        <v>257224</v>
      </c>
      <c r="E1320" s="344">
        <f t="shared" si="119"/>
        <v>6.4417119531191309</v>
      </c>
      <c r="F1320" s="345">
        <f>SUM(E$12:E1320)</f>
        <v>5045.9966279617129</v>
      </c>
      <c r="G1320" s="345">
        <f t="shared" si="120"/>
        <v>168.19988759872376</v>
      </c>
      <c r="H1320" s="350">
        <f t="shared" si="122"/>
        <v>156</v>
      </c>
      <c r="I1320" s="350">
        <f t="shared" si="122"/>
        <v>50</v>
      </c>
    </row>
    <row r="1321" spans="2:9" hidden="1" x14ac:dyDescent="0.3">
      <c r="B1321" s="354">
        <v>1310</v>
      </c>
      <c r="C1321" s="393">
        <v>147556200</v>
      </c>
      <c r="D1321" s="349">
        <v>257494</v>
      </c>
      <c r="E1321" s="344">
        <f t="shared" si="119"/>
        <v>6.4484736169893067</v>
      </c>
      <c r="F1321" s="345">
        <f>SUM(E$12:E1321)</f>
        <v>5052.4451015787026</v>
      </c>
      <c r="G1321" s="345">
        <f t="shared" si="120"/>
        <v>168.41483671929009</v>
      </c>
      <c r="H1321" s="350">
        <f t="shared" si="122"/>
        <v>156</v>
      </c>
      <c r="I1321" s="350">
        <f t="shared" si="122"/>
        <v>50</v>
      </c>
    </row>
    <row r="1322" spans="2:9" hidden="1" x14ac:dyDescent="0.3">
      <c r="B1322" s="354">
        <v>1311</v>
      </c>
      <c r="C1322" s="393">
        <v>147813694</v>
      </c>
      <c r="D1322" s="349">
        <v>257764</v>
      </c>
      <c r="E1322" s="344">
        <f t="shared" si="119"/>
        <v>6.4552352808594824</v>
      </c>
      <c r="F1322" s="345">
        <f>SUM(E$12:E1322)</f>
        <v>5058.9003368595622</v>
      </c>
      <c r="G1322" s="345">
        <f t="shared" si="120"/>
        <v>168.63001122865208</v>
      </c>
      <c r="H1322" s="350">
        <f t="shared" si="122"/>
        <v>156</v>
      </c>
      <c r="I1322" s="350">
        <f t="shared" si="122"/>
        <v>50</v>
      </c>
    </row>
    <row r="1323" spans="2:9" hidden="1" x14ac:dyDescent="0.3">
      <c r="B1323" s="354">
        <v>1312</v>
      </c>
      <c r="C1323" s="393">
        <v>148071458</v>
      </c>
      <c r="D1323" s="349">
        <v>258034</v>
      </c>
      <c r="E1323" s="344">
        <f t="shared" si="119"/>
        <v>6.461996944729659</v>
      </c>
      <c r="F1323" s="345">
        <f>SUM(E$12:E1323)</f>
        <v>5065.3623338042917</v>
      </c>
      <c r="G1323" s="345">
        <f t="shared" si="120"/>
        <v>168.84541112680972</v>
      </c>
      <c r="H1323" s="350">
        <f t="shared" si="122"/>
        <v>156</v>
      </c>
      <c r="I1323" s="350">
        <f t="shared" si="122"/>
        <v>50</v>
      </c>
    </row>
    <row r="1324" spans="2:9" hidden="1" x14ac:dyDescent="0.3">
      <c r="B1324" s="354">
        <v>1313</v>
      </c>
      <c r="C1324" s="393">
        <v>148329492</v>
      </c>
      <c r="D1324" s="349">
        <v>258304</v>
      </c>
      <c r="E1324" s="344">
        <f t="shared" si="119"/>
        <v>6.4687586085998348</v>
      </c>
      <c r="F1324" s="345">
        <f>SUM(E$12:E1324)</f>
        <v>5071.8310924128918</v>
      </c>
      <c r="G1324" s="345">
        <f t="shared" si="120"/>
        <v>169.06103641376305</v>
      </c>
      <c r="H1324" s="350">
        <f t="shared" si="122"/>
        <v>156</v>
      </c>
      <c r="I1324" s="350">
        <f t="shared" si="122"/>
        <v>50</v>
      </c>
    </row>
    <row r="1325" spans="2:9" hidden="1" x14ac:dyDescent="0.3">
      <c r="B1325" s="354">
        <v>1314</v>
      </c>
      <c r="C1325" s="393">
        <v>148587796</v>
      </c>
      <c r="D1325" s="349">
        <v>258574</v>
      </c>
      <c r="E1325" s="344">
        <f t="shared" si="119"/>
        <v>6.4755202724700105</v>
      </c>
      <c r="F1325" s="345">
        <f>SUM(E$12:E1325)</f>
        <v>5078.3066126853619</v>
      </c>
      <c r="G1325" s="345">
        <f t="shared" si="120"/>
        <v>169.27688708951206</v>
      </c>
      <c r="H1325" s="350">
        <f t="shared" si="122"/>
        <v>156</v>
      </c>
      <c r="I1325" s="350">
        <f t="shared" si="122"/>
        <v>50</v>
      </c>
    </row>
    <row r="1326" spans="2:9" hidden="1" x14ac:dyDescent="0.3">
      <c r="B1326" s="354">
        <v>1315</v>
      </c>
      <c r="C1326" s="393">
        <v>148846370</v>
      </c>
      <c r="D1326" s="349">
        <v>258845</v>
      </c>
      <c r="E1326" s="344">
        <f t="shared" si="119"/>
        <v>6.4823069795397057</v>
      </c>
      <c r="F1326" s="345">
        <f>SUM(E$12:E1326)</f>
        <v>5084.7889196649012</v>
      </c>
      <c r="G1326" s="345">
        <f t="shared" si="120"/>
        <v>169.49296398883004</v>
      </c>
      <c r="H1326" s="350">
        <f t="shared" si="122"/>
        <v>156</v>
      </c>
      <c r="I1326" s="350">
        <f t="shared" si="122"/>
        <v>50</v>
      </c>
    </row>
    <row r="1327" spans="2:9" hidden="1" x14ac:dyDescent="0.3">
      <c r="B1327" s="354">
        <v>1316</v>
      </c>
      <c r="C1327" s="393">
        <v>149105215</v>
      </c>
      <c r="D1327" s="349">
        <v>259115</v>
      </c>
      <c r="E1327" s="344">
        <f t="shared" si="119"/>
        <v>6.4890686434098823</v>
      </c>
      <c r="F1327" s="345">
        <f>SUM(E$12:E1327)</f>
        <v>5091.2779883083113</v>
      </c>
      <c r="G1327" s="345">
        <f t="shared" si="120"/>
        <v>169.70926627694371</v>
      </c>
      <c r="H1327" s="350">
        <f t="shared" ref="H1327:I1342" si="123">H1326</f>
        <v>156</v>
      </c>
      <c r="I1327" s="350">
        <f t="shared" si="123"/>
        <v>50</v>
      </c>
    </row>
    <row r="1328" spans="2:9" hidden="1" x14ac:dyDescent="0.3">
      <c r="B1328" s="354">
        <v>1317</v>
      </c>
      <c r="C1328" s="393">
        <v>149364330</v>
      </c>
      <c r="D1328" s="349">
        <v>259386</v>
      </c>
      <c r="E1328" s="344">
        <f t="shared" si="119"/>
        <v>6.4958553504795775</v>
      </c>
      <c r="F1328" s="345">
        <f>SUM(E$12:E1328)</f>
        <v>5097.7738436587906</v>
      </c>
      <c r="G1328" s="345">
        <f t="shared" si="120"/>
        <v>169.92579478862635</v>
      </c>
      <c r="H1328" s="350">
        <f t="shared" si="123"/>
        <v>156</v>
      </c>
      <c r="I1328" s="350">
        <f t="shared" si="123"/>
        <v>50</v>
      </c>
    </row>
    <row r="1329" spans="2:9" hidden="1" x14ac:dyDescent="0.3">
      <c r="B1329" s="354">
        <v>1318</v>
      </c>
      <c r="C1329" s="393">
        <v>149623716</v>
      </c>
      <c r="D1329" s="349">
        <v>259657</v>
      </c>
      <c r="E1329" s="344">
        <f t="shared" si="119"/>
        <v>6.5026420575492727</v>
      </c>
      <c r="F1329" s="345">
        <f>SUM(E$12:E1329)</f>
        <v>5104.2764857163402</v>
      </c>
      <c r="G1329" s="345">
        <f t="shared" si="120"/>
        <v>170.14254952387802</v>
      </c>
      <c r="H1329" s="350">
        <f t="shared" si="123"/>
        <v>156</v>
      </c>
      <c r="I1329" s="350">
        <f t="shared" si="123"/>
        <v>50</v>
      </c>
    </row>
    <row r="1330" spans="2:9" hidden="1" x14ac:dyDescent="0.3">
      <c r="B1330" s="354">
        <v>1319</v>
      </c>
      <c r="C1330" s="393">
        <v>149883373</v>
      </c>
      <c r="D1330" s="349">
        <v>259927</v>
      </c>
      <c r="E1330" s="344">
        <f t="shared" si="119"/>
        <v>6.5094037214194485</v>
      </c>
      <c r="F1330" s="345">
        <f>SUM(E$12:E1330)</f>
        <v>5110.7858894377596</v>
      </c>
      <c r="G1330" s="345">
        <f t="shared" si="120"/>
        <v>170.35952964792531</v>
      </c>
      <c r="H1330" s="350">
        <f t="shared" si="123"/>
        <v>156</v>
      </c>
      <c r="I1330" s="350">
        <f t="shared" si="123"/>
        <v>50</v>
      </c>
    </row>
    <row r="1331" spans="2:9" hidden="1" x14ac:dyDescent="0.3">
      <c r="B1331" s="354">
        <v>1320</v>
      </c>
      <c r="C1331" s="393">
        <v>150143300</v>
      </c>
      <c r="D1331" s="349">
        <v>260198</v>
      </c>
      <c r="E1331" s="344">
        <f t="shared" si="119"/>
        <v>6.5161904284891436</v>
      </c>
      <c r="F1331" s="345">
        <f>SUM(E$12:E1331)</f>
        <v>5117.3020798662483</v>
      </c>
      <c r="G1331" s="345">
        <f t="shared" si="120"/>
        <v>170.57673599554161</v>
      </c>
      <c r="H1331" s="350">
        <f t="shared" si="123"/>
        <v>156</v>
      </c>
      <c r="I1331" s="350">
        <f t="shared" si="123"/>
        <v>50</v>
      </c>
    </row>
    <row r="1332" spans="2:9" hidden="1" x14ac:dyDescent="0.3">
      <c r="B1332" s="354">
        <v>1321</v>
      </c>
      <c r="C1332" s="393">
        <v>150403498</v>
      </c>
      <c r="D1332" s="349">
        <v>260470</v>
      </c>
      <c r="E1332" s="344">
        <f t="shared" si="119"/>
        <v>6.5230021787583583</v>
      </c>
      <c r="F1332" s="345">
        <f>SUM(E$12:E1332)</f>
        <v>5123.8250820450066</v>
      </c>
      <c r="G1332" s="345">
        <f t="shared" si="120"/>
        <v>170.79416940150023</v>
      </c>
      <c r="H1332" s="350">
        <f t="shared" si="123"/>
        <v>156</v>
      </c>
      <c r="I1332" s="350">
        <f t="shared" si="123"/>
        <v>50</v>
      </c>
    </row>
    <row r="1333" spans="2:9" hidden="1" x14ac:dyDescent="0.3">
      <c r="B1333" s="354">
        <v>1322</v>
      </c>
      <c r="C1333" s="393">
        <v>150663968</v>
      </c>
      <c r="D1333" s="349">
        <v>260741</v>
      </c>
      <c r="E1333" s="344">
        <f t="shared" si="119"/>
        <v>6.5297888858280535</v>
      </c>
      <c r="F1333" s="345">
        <f>SUM(E$12:E1333)</f>
        <v>5130.3548709308343</v>
      </c>
      <c r="G1333" s="345">
        <f t="shared" si="120"/>
        <v>171.01182903102782</v>
      </c>
      <c r="H1333" s="350">
        <f t="shared" si="123"/>
        <v>156</v>
      </c>
      <c r="I1333" s="350">
        <f t="shared" si="123"/>
        <v>50</v>
      </c>
    </row>
    <row r="1334" spans="2:9" hidden="1" x14ac:dyDescent="0.3">
      <c r="B1334" s="354">
        <v>1323</v>
      </c>
      <c r="C1334" s="393">
        <v>150924709</v>
      </c>
      <c r="D1334" s="349">
        <v>261012</v>
      </c>
      <c r="E1334" s="344">
        <f t="shared" si="119"/>
        <v>6.5365755928977487</v>
      </c>
      <c r="F1334" s="345">
        <f>SUM(E$12:E1334)</f>
        <v>5136.8914465237322</v>
      </c>
      <c r="G1334" s="345">
        <f t="shared" si="120"/>
        <v>171.22971488412441</v>
      </c>
      <c r="H1334" s="350">
        <f t="shared" si="123"/>
        <v>156</v>
      </c>
      <c r="I1334" s="350">
        <f t="shared" si="123"/>
        <v>50</v>
      </c>
    </row>
    <row r="1335" spans="2:9" hidden="1" x14ac:dyDescent="0.3">
      <c r="B1335" s="354">
        <v>1324</v>
      </c>
      <c r="C1335" s="393">
        <v>151185721</v>
      </c>
      <c r="D1335" s="349">
        <v>261283</v>
      </c>
      <c r="E1335" s="344">
        <f t="shared" si="119"/>
        <v>6.5433622999674439</v>
      </c>
      <c r="F1335" s="345">
        <f>SUM(E$12:E1335)</f>
        <v>5143.4348088236993</v>
      </c>
      <c r="G1335" s="345">
        <f t="shared" si="120"/>
        <v>171.44782696078997</v>
      </c>
      <c r="H1335" s="350">
        <f t="shared" si="123"/>
        <v>156</v>
      </c>
      <c r="I1335" s="350">
        <f t="shared" si="123"/>
        <v>50</v>
      </c>
    </row>
    <row r="1336" spans="2:9" hidden="1" x14ac:dyDescent="0.3">
      <c r="B1336" s="354">
        <v>1325</v>
      </c>
      <c r="C1336" s="393">
        <v>151447004</v>
      </c>
      <c r="D1336" s="349">
        <v>261555</v>
      </c>
      <c r="E1336" s="344">
        <f t="shared" si="119"/>
        <v>6.5501740502366586</v>
      </c>
      <c r="F1336" s="345">
        <f>SUM(E$12:E1336)</f>
        <v>5149.9849828739361</v>
      </c>
      <c r="G1336" s="345">
        <f t="shared" si="120"/>
        <v>171.66616609579788</v>
      </c>
      <c r="H1336" s="350">
        <f t="shared" si="123"/>
        <v>156</v>
      </c>
      <c r="I1336" s="350">
        <f t="shared" si="123"/>
        <v>50</v>
      </c>
    </row>
    <row r="1337" spans="2:9" hidden="1" x14ac:dyDescent="0.3">
      <c r="B1337" s="354">
        <v>1326</v>
      </c>
      <c r="C1337" s="393">
        <v>151708559</v>
      </c>
      <c r="D1337" s="349">
        <v>261827</v>
      </c>
      <c r="E1337" s="344">
        <f t="shared" si="119"/>
        <v>6.5569858005058723</v>
      </c>
      <c r="F1337" s="345">
        <f>SUM(E$12:E1337)</f>
        <v>5156.5419686744417</v>
      </c>
      <c r="G1337" s="345">
        <f t="shared" si="120"/>
        <v>171.88473228914805</v>
      </c>
      <c r="H1337" s="350">
        <f t="shared" si="123"/>
        <v>156</v>
      </c>
      <c r="I1337" s="350">
        <f t="shared" si="123"/>
        <v>50</v>
      </c>
    </row>
    <row r="1338" spans="2:9" hidden="1" x14ac:dyDescent="0.3">
      <c r="B1338" s="354">
        <v>1327</v>
      </c>
      <c r="C1338" s="393">
        <v>151970386</v>
      </c>
      <c r="D1338" s="349">
        <v>262098</v>
      </c>
      <c r="E1338" s="344">
        <f t="shared" si="119"/>
        <v>6.5637725075755675</v>
      </c>
      <c r="F1338" s="345">
        <f>SUM(E$12:E1338)</f>
        <v>5163.1057411820175</v>
      </c>
      <c r="G1338" s="345">
        <f t="shared" si="120"/>
        <v>172.10352470606725</v>
      </c>
      <c r="H1338" s="350">
        <f t="shared" si="123"/>
        <v>156</v>
      </c>
      <c r="I1338" s="350">
        <f t="shared" si="123"/>
        <v>50</v>
      </c>
    </row>
    <row r="1339" spans="2:9" hidden="1" x14ac:dyDescent="0.3">
      <c r="B1339" s="354">
        <v>1328</v>
      </c>
      <c r="C1339" s="393">
        <v>152232484</v>
      </c>
      <c r="D1339" s="349">
        <v>262370</v>
      </c>
      <c r="E1339" s="344">
        <f t="shared" si="119"/>
        <v>6.5705842578447822</v>
      </c>
      <c r="F1339" s="345">
        <f>SUM(E$12:E1339)</f>
        <v>5169.676325439862</v>
      </c>
      <c r="G1339" s="345">
        <f t="shared" si="120"/>
        <v>172.32254418132874</v>
      </c>
      <c r="H1339" s="350">
        <f t="shared" si="123"/>
        <v>156</v>
      </c>
      <c r="I1339" s="350">
        <f t="shared" si="123"/>
        <v>50</v>
      </c>
    </row>
    <row r="1340" spans="2:9" hidden="1" x14ac:dyDescent="0.3">
      <c r="B1340" s="354">
        <v>1329</v>
      </c>
      <c r="C1340" s="393">
        <v>152494854</v>
      </c>
      <c r="D1340" s="349">
        <v>262642</v>
      </c>
      <c r="E1340" s="344">
        <f t="shared" si="119"/>
        <v>6.5773960081139968</v>
      </c>
      <c r="F1340" s="345">
        <f>SUM(E$12:E1340)</f>
        <v>5176.2537214479762</v>
      </c>
      <c r="G1340" s="345">
        <f t="shared" si="120"/>
        <v>172.54179071493255</v>
      </c>
      <c r="H1340" s="350">
        <f t="shared" si="123"/>
        <v>156</v>
      </c>
      <c r="I1340" s="350">
        <f t="shared" si="123"/>
        <v>50</v>
      </c>
    </row>
    <row r="1341" spans="2:9" hidden="1" x14ac:dyDescent="0.3">
      <c r="B1341" s="354">
        <v>1330</v>
      </c>
      <c r="C1341" s="393">
        <v>152757496</v>
      </c>
      <c r="D1341" s="349">
        <v>262914</v>
      </c>
      <c r="E1341" s="344">
        <f t="shared" si="119"/>
        <v>6.5842077583832106</v>
      </c>
      <c r="F1341" s="345">
        <f>SUM(E$12:E1341)</f>
        <v>5182.8379292063591</v>
      </c>
      <c r="G1341" s="345">
        <f t="shared" si="120"/>
        <v>172.76126430687864</v>
      </c>
      <c r="H1341" s="350">
        <f t="shared" si="123"/>
        <v>156</v>
      </c>
      <c r="I1341" s="350">
        <f t="shared" si="123"/>
        <v>50</v>
      </c>
    </row>
    <row r="1342" spans="2:9" hidden="1" x14ac:dyDescent="0.3">
      <c r="B1342" s="354">
        <v>1331</v>
      </c>
      <c r="C1342" s="393">
        <v>153020410</v>
      </c>
      <c r="D1342" s="349">
        <v>263187</v>
      </c>
      <c r="E1342" s="344">
        <f t="shared" si="119"/>
        <v>6.5910445518519447</v>
      </c>
      <c r="F1342" s="345">
        <f>SUM(E$12:E1342)</f>
        <v>5189.4289737582112</v>
      </c>
      <c r="G1342" s="345">
        <f t="shared" si="120"/>
        <v>172.98096579194038</v>
      </c>
      <c r="H1342" s="350">
        <f t="shared" si="123"/>
        <v>156</v>
      </c>
      <c r="I1342" s="350">
        <f t="shared" si="123"/>
        <v>50</v>
      </c>
    </row>
    <row r="1343" spans="2:9" hidden="1" x14ac:dyDescent="0.3">
      <c r="B1343" s="354">
        <v>1332</v>
      </c>
      <c r="C1343" s="393">
        <v>153283597</v>
      </c>
      <c r="D1343" s="349">
        <v>263459</v>
      </c>
      <c r="E1343" s="344">
        <f t="shared" si="119"/>
        <v>6.5978563021211594</v>
      </c>
      <c r="F1343" s="345">
        <f>SUM(E$12:E1343)</f>
        <v>5196.026830060332</v>
      </c>
      <c r="G1343" s="345">
        <f t="shared" si="120"/>
        <v>173.2008943353444</v>
      </c>
      <c r="H1343" s="350">
        <f t="shared" ref="H1343:I1358" si="124">H1342</f>
        <v>156</v>
      </c>
      <c r="I1343" s="350">
        <f t="shared" si="124"/>
        <v>50</v>
      </c>
    </row>
    <row r="1344" spans="2:9" hidden="1" x14ac:dyDescent="0.3">
      <c r="B1344" s="354">
        <v>1333</v>
      </c>
      <c r="C1344" s="393">
        <v>153547056</v>
      </c>
      <c r="D1344" s="349">
        <v>263731</v>
      </c>
      <c r="E1344" s="344">
        <f t="shared" si="119"/>
        <v>6.6046680523903731</v>
      </c>
      <c r="F1344" s="345">
        <f>SUM(E$12:E1344)</f>
        <v>5202.6314981127225</v>
      </c>
      <c r="G1344" s="345">
        <f t="shared" si="120"/>
        <v>173.42104993709074</v>
      </c>
      <c r="H1344" s="350">
        <f t="shared" si="124"/>
        <v>156</v>
      </c>
      <c r="I1344" s="350">
        <f t="shared" si="124"/>
        <v>50</v>
      </c>
    </row>
    <row r="1345" spans="2:9" hidden="1" x14ac:dyDescent="0.3">
      <c r="B1345" s="354">
        <v>1334</v>
      </c>
      <c r="C1345" s="393">
        <v>153810787</v>
      </c>
      <c r="D1345" s="349">
        <v>264004</v>
      </c>
      <c r="E1345" s="344">
        <f t="shared" si="119"/>
        <v>6.6115048458591072</v>
      </c>
      <c r="F1345" s="345">
        <f>SUM(E$12:E1345)</f>
        <v>5209.2430029585812</v>
      </c>
      <c r="G1345" s="345">
        <f t="shared" si="120"/>
        <v>173.64143343195272</v>
      </c>
      <c r="H1345" s="350">
        <f t="shared" si="124"/>
        <v>156</v>
      </c>
      <c r="I1345" s="350">
        <f t="shared" si="124"/>
        <v>50</v>
      </c>
    </row>
    <row r="1346" spans="2:9" hidden="1" x14ac:dyDescent="0.3">
      <c r="B1346" s="354">
        <v>1335</v>
      </c>
      <c r="C1346" s="393">
        <v>154074791</v>
      </c>
      <c r="D1346" s="349">
        <v>264277</v>
      </c>
      <c r="E1346" s="344">
        <f t="shared" si="119"/>
        <v>6.6183416393278405</v>
      </c>
      <c r="F1346" s="345">
        <f>SUM(E$12:E1346)</f>
        <v>5215.861344597909</v>
      </c>
      <c r="G1346" s="345">
        <f t="shared" si="120"/>
        <v>173.8620448199303</v>
      </c>
      <c r="H1346" s="350">
        <f t="shared" si="124"/>
        <v>156</v>
      </c>
      <c r="I1346" s="350">
        <f t="shared" si="124"/>
        <v>50</v>
      </c>
    </row>
    <row r="1347" spans="2:9" hidden="1" x14ac:dyDescent="0.3">
      <c r="B1347" s="354">
        <v>1336</v>
      </c>
      <c r="C1347" s="393">
        <v>154339068</v>
      </c>
      <c r="D1347" s="349">
        <v>264549</v>
      </c>
      <c r="E1347" s="344">
        <f t="shared" si="119"/>
        <v>6.6251533895970551</v>
      </c>
      <c r="F1347" s="345">
        <f>SUM(E$12:E1347)</f>
        <v>5222.4864979875065</v>
      </c>
      <c r="G1347" s="345">
        <f t="shared" si="120"/>
        <v>174.08288326625021</v>
      </c>
      <c r="H1347" s="350">
        <f t="shared" si="124"/>
        <v>156</v>
      </c>
      <c r="I1347" s="350">
        <f t="shared" si="124"/>
        <v>50</v>
      </c>
    </row>
    <row r="1348" spans="2:9" hidden="1" x14ac:dyDescent="0.3">
      <c r="B1348" s="354">
        <v>1337</v>
      </c>
      <c r="C1348" s="393">
        <v>154603617</v>
      </c>
      <c r="D1348" s="349">
        <v>264822</v>
      </c>
      <c r="E1348" s="344">
        <f t="shared" si="119"/>
        <v>6.6319901830657884</v>
      </c>
      <c r="F1348" s="345">
        <f>SUM(E$12:E1348)</f>
        <v>5229.1184881705722</v>
      </c>
      <c r="G1348" s="345">
        <f t="shared" si="120"/>
        <v>174.30394960568574</v>
      </c>
      <c r="H1348" s="350">
        <f t="shared" si="124"/>
        <v>156</v>
      </c>
      <c r="I1348" s="350">
        <f t="shared" si="124"/>
        <v>50</v>
      </c>
    </row>
    <row r="1349" spans="2:9" hidden="1" x14ac:dyDescent="0.3">
      <c r="B1349" s="354">
        <v>1338</v>
      </c>
      <c r="C1349" s="393">
        <v>154868439</v>
      </c>
      <c r="D1349" s="349">
        <v>265095</v>
      </c>
      <c r="E1349" s="344">
        <f t="shared" si="119"/>
        <v>6.6388269765345225</v>
      </c>
      <c r="F1349" s="345">
        <f>SUM(E$12:E1349)</f>
        <v>5235.757315147107</v>
      </c>
      <c r="G1349" s="345">
        <f t="shared" si="120"/>
        <v>174.52524383823689</v>
      </c>
      <c r="H1349" s="350">
        <f t="shared" si="124"/>
        <v>156</v>
      </c>
      <c r="I1349" s="350">
        <f t="shared" si="124"/>
        <v>50</v>
      </c>
    </row>
    <row r="1350" spans="2:9" hidden="1" x14ac:dyDescent="0.3">
      <c r="B1350" s="354">
        <v>1339</v>
      </c>
      <c r="C1350" s="393">
        <v>155133534</v>
      </c>
      <c r="D1350" s="349">
        <v>265368</v>
      </c>
      <c r="E1350" s="344">
        <f t="shared" si="119"/>
        <v>6.6456637700032557</v>
      </c>
      <c r="F1350" s="345">
        <f>SUM(E$12:E1350)</f>
        <v>5242.40297891711</v>
      </c>
      <c r="G1350" s="345">
        <f t="shared" si="120"/>
        <v>174.74676596390367</v>
      </c>
      <c r="H1350" s="350">
        <f t="shared" si="124"/>
        <v>156</v>
      </c>
      <c r="I1350" s="350">
        <f t="shared" si="124"/>
        <v>50</v>
      </c>
    </row>
    <row r="1351" spans="2:9" hidden="1" x14ac:dyDescent="0.3">
      <c r="B1351" s="354">
        <v>1340</v>
      </c>
      <c r="C1351" s="393">
        <v>155398902</v>
      </c>
      <c r="D1351" s="349">
        <v>265642</v>
      </c>
      <c r="E1351" s="344">
        <f t="shared" si="119"/>
        <v>6.6525256066715084</v>
      </c>
      <c r="F1351" s="345">
        <f>SUM(E$12:E1351)</f>
        <v>5249.0555045237816</v>
      </c>
      <c r="G1351" s="345">
        <f t="shared" si="120"/>
        <v>174.96851681745937</v>
      </c>
      <c r="H1351" s="350">
        <f t="shared" si="124"/>
        <v>156</v>
      </c>
      <c r="I1351" s="350">
        <f t="shared" si="124"/>
        <v>50</v>
      </c>
    </row>
    <row r="1352" spans="2:9" hidden="1" x14ac:dyDescent="0.3">
      <c r="B1352" s="354">
        <v>1341</v>
      </c>
      <c r="C1352" s="393">
        <v>155664544</v>
      </c>
      <c r="D1352" s="349">
        <v>265915</v>
      </c>
      <c r="E1352" s="344">
        <f t="shared" si="119"/>
        <v>6.6485398539853984</v>
      </c>
      <c r="F1352" s="345">
        <f>SUM(E$12:E1352)</f>
        <v>5255.7040443777669</v>
      </c>
      <c r="G1352" s="345">
        <f t="shared" si="120"/>
        <v>175.19013481259222</v>
      </c>
      <c r="H1352" s="350">
        <v>161</v>
      </c>
      <c r="I1352" s="350">
        <f t="shared" si="124"/>
        <v>50</v>
      </c>
    </row>
    <row r="1353" spans="2:9" hidden="1" x14ac:dyDescent="0.3">
      <c r="B1353" s="354">
        <v>1342</v>
      </c>
      <c r="C1353" s="393">
        <v>155930459</v>
      </c>
      <c r="D1353" s="349">
        <v>266188</v>
      </c>
      <c r="E1353" s="344">
        <f t="shared" si="119"/>
        <v>6.6553655365536555</v>
      </c>
      <c r="F1353" s="345">
        <f>SUM(E$12:E1353)</f>
        <v>5262.3594099143202</v>
      </c>
      <c r="G1353" s="345">
        <f t="shared" si="120"/>
        <v>175.41198033047735</v>
      </c>
      <c r="H1353" s="350">
        <f t="shared" si="124"/>
        <v>161</v>
      </c>
      <c r="I1353" s="350">
        <f t="shared" si="124"/>
        <v>50</v>
      </c>
    </row>
    <row r="1354" spans="2:9" hidden="1" x14ac:dyDescent="0.3">
      <c r="B1354" s="354">
        <v>1343</v>
      </c>
      <c r="C1354" s="393">
        <v>156196647</v>
      </c>
      <c r="D1354" s="349">
        <v>266462</v>
      </c>
      <c r="E1354" s="344">
        <f t="shared" si="119"/>
        <v>6.6622162216221623</v>
      </c>
      <c r="F1354" s="345">
        <f>SUM(E$12:E1354)</f>
        <v>5269.0216261359419</v>
      </c>
      <c r="G1354" s="345">
        <f t="shared" si="120"/>
        <v>175.6340542045314</v>
      </c>
      <c r="H1354" s="350">
        <f t="shared" si="124"/>
        <v>161</v>
      </c>
      <c r="I1354" s="350">
        <f t="shared" si="124"/>
        <v>50</v>
      </c>
    </row>
    <row r="1355" spans="2:9" hidden="1" x14ac:dyDescent="0.3">
      <c r="B1355" s="354">
        <v>1344</v>
      </c>
      <c r="C1355" s="393">
        <v>156463109</v>
      </c>
      <c r="D1355" s="349">
        <v>266736</v>
      </c>
      <c r="E1355" s="344">
        <f t="shared" si="119"/>
        <v>6.6690669066906691</v>
      </c>
      <c r="F1355" s="345">
        <f>SUM(E$12:E1355)</f>
        <v>5275.690693042633</v>
      </c>
      <c r="G1355" s="345">
        <f t="shared" si="120"/>
        <v>175.85635643475445</v>
      </c>
      <c r="H1355" s="350">
        <f t="shared" si="124"/>
        <v>161</v>
      </c>
      <c r="I1355" s="350">
        <f t="shared" si="124"/>
        <v>50</v>
      </c>
    </row>
    <row r="1356" spans="2:9" hidden="1" x14ac:dyDescent="0.3">
      <c r="B1356" s="354">
        <v>1345</v>
      </c>
      <c r="C1356" s="393">
        <v>156729845</v>
      </c>
      <c r="D1356" s="349">
        <v>267009</v>
      </c>
      <c r="E1356" s="344">
        <f t="shared" ref="E1356:E1419" si="125">D1356/(VLOOKUP(H1356,$L$12:$N$51,3,0)+VLOOKUP(I1356,$P$12:$R$131,3,0)*$F$8/$E$8)</f>
        <v>6.6758925892589263</v>
      </c>
      <c r="F1356" s="345">
        <f>SUM(E$12:E1356)</f>
        <v>5282.3665856318921</v>
      </c>
      <c r="G1356" s="345">
        <f t="shared" si="120"/>
        <v>176.07888618772975</v>
      </c>
      <c r="H1356" s="350">
        <f t="shared" si="124"/>
        <v>161</v>
      </c>
      <c r="I1356" s="350">
        <f t="shared" si="124"/>
        <v>50</v>
      </c>
    </row>
    <row r="1357" spans="2:9" hidden="1" x14ac:dyDescent="0.3">
      <c r="B1357" s="354">
        <v>1346</v>
      </c>
      <c r="C1357" s="393">
        <v>156996854</v>
      </c>
      <c r="D1357" s="349">
        <v>267283</v>
      </c>
      <c r="E1357" s="344">
        <f t="shared" si="125"/>
        <v>6.6827432743274331</v>
      </c>
      <c r="F1357" s="345">
        <f>SUM(E$12:E1357)</f>
        <v>5289.0493289062197</v>
      </c>
      <c r="G1357" s="345">
        <f t="shared" ref="G1357:G1420" si="126">F1357/$B$8</f>
        <v>176.301644296874</v>
      </c>
      <c r="H1357" s="350">
        <f t="shared" si="124"/>
        <v>161</v>
      </c>
      <c r="I1357" s="350">
        <f t="shared" si="124"/>
        <v>50</v>
      </c>
    </row>
    <row r="1358" spans="2:9" hidden="1" x14ac:dyDescent="0.3">
      <c r="B1358" s="354">
        <v>1347</v>
      </c>
      <c r="C1358" s="393">
        <v>157264137</v>
      </c>
      <c r="D1358" s="349">
        <v>267557</v>
      </c>
      <c r="E1358" s="344">
        <f t="shared" si="125"/>
        <v>6.6895939593959399</v>
      </c>
      <c r="F1358" s="345">
        <f>SUM(E$12:E1358)</f>
        <v>5295.7389228656157</v>
      </c>
      <c r="G1358" s="345">
        <f t="shared" si="126"/>
        <v>176.5246307621872</v>
      </c>
      <c r="H1358" s="350">
        <f t="shared" si="124"/>
        <v>161</v>
      </c>
      <c r="I1358" s="350">
        <f t="shared" si="124"/>
        <v>50</v>
      </c>
    </row>
    <row r="1359" spans="2:9" hidden="1" x14ac:dyDescent="0.3">
      <c r="B1359" s="354">
        <v>1348</v>
      </c>
      <c r="C1359" s="393">
        <v>157531694</v>
      </c>
      <c r="D1359" s="349">
        <v>267831</v>
      </c>
      <c r="E1359" s="344">
        <f t="shared" si="125"/>
        <v>6.6964446444644468</v>
      </c>
      <c r="F1359" s="345">
        <f>SUM(E$12:E1359)</f>
        <v>5302.4353675100801</v>
      </c>
      <c r="G1359" s="345">
        <f t="shared" si="126"/>
        <v>176.74784558366935</v>
      </c>
      <c r="H1359" s="350">
        <f t="shared" ref="H1359:I1374" si="127">H1358</f>
        <v>161</v>
      </c>
      <c r="I1359" s="350">
        <f t="shared" si="127"/>
        <v>50</v>
      </c>
    </row>
    <row r="1360" spans="2:9" hidden="1" x14ac:dyDescent="0.3">
      <c r="B1360" s="354">
        <v>1349</v>
      </c>
      <c r="C1360" s="393">
        <v>157799525</v>
      </c>
      <c r="D1360" s="349">
        <v>268106</v>
      </c>
      <c r="E1360" s="344">
        <f t="shared" si="125"/>
        <v>6.7033203320332033</v>
      </c>
      <c r="F1360" s="345">
        <f>SUM(E$12:E1360)</f>
        <v>5309.1386878421135</v>
      </c>
      <c r="G1360" s="345">
        <f t="shared" si="126"/>
        <v>176.97128959473713</v>
      </c>
      <c r="H1360" s="350">
        <f t="shared" si="127"/>
        <v>161</v>
      </c>
      <c r="I1360" s="350">
        <f t="shared" si="127"/>
        <v>50</v>
      </c>
    </row>
    <row r="1361" spans="2:9" hidden="1" x14ac:dyDescent="0.3">
      <c r="B1361" s="354">
        <v>1350</v>
      </c>
      <c r="C1361" s="393">
        <v>158067631</v>
      </c>
      <c r="D1361" s="349">
        <v>268380</v>
      </c>
      <c r="E1361" s="344">
        <f t="shared" si="125"/>
        <v>6.7101710171017102</v>
      </c>
      <c r="F1361" s="345">
        <f>SUM(E$12:E1361)</f>
        <v>5315.8488588592154</v>
      </c>
      <c r="G1361" s="345">
        <f t="shared" si="126"/>
        <v>177.19496196197386</v>
      </c>
      <c r="H1361" s="350">
        <f t="shared" si="127"/>
        <v>161</v>
      </c>
      <c r="I1361" s="350">
        <f t="shared" si="127"/>
        <v>50</v>
      </c>
    </row>
    <row r="1362" spans="2:9" hidden="1" x14ac:dyDescent="0.3">
      <c r="B1362" s="354">
        <v>1351</v>
      </c>
      <c r="C1362" s="393">
        <v>158336011</v>
      </c>
      <c r="D1362" s="349">
        <v>268654</v>
      </c>
      <c r="E1362" s="344">
        <f t="shared" si="125"/>
        <v>6.717021702170217</v>
      </c>
      <c r="F1362" s="345">
        <f>SUM(E$12:E1362)</f>
        <v>5322.5658805613857</v>
      </c>
      <c r="G1362" s="345">
        <f t="shared" si="126"/>
        <v>177.41886268537954</v>
      </c>
      <c r="H1362" s="350">
        <f t="shared" si="127"/>
        <v>161</v>
      </c>
      <c r="I1362" s="350">
        <f t="shared" si="127"/>
        <v>50</v>
      </c>
    </row>
    <row r="1363" spans="2:9" hidden="1" x14ac:dyDescent="0.3">
      <c r="B1363" s="354">
        <v>1352</v>
      </c>
      <c r="C1363" s="393">
        <v>158604665</v>
      </c>
      <c r="D1363" s="349">
        <v>268929</v>
      </c>
      <c r="E1363" s="344">
        <f t="shared" si="125"/>
        <v>6.7238973897389736</v>
      </c>
      <c r="F1363" s="345">
        <f>SUM(E$12:E1363)</f>
        <v>5329.289777951125</v>
      </c>
      <c r="G1363" s="345">
        <f t="shared" si="126"/>
        <v>177.64299259837082</v>
      </c>
      <c r="H1363" s="350">
        <f t="shared" si="127"/>
        <v>161</v>
      </c>
      <c r="I1363" s="350">
        <f t="shared" si="127"/>
        <v>50</v>
      </c>
    </row>
    <row r="1364" spans="2:9" hidden="1" x14ac:dyDescent="0.3">
      <c r="B1364" s="354">
        <v>1353</v>
      </c>
      <c r="C1364" s="393">
        <v>158873594</v>
      </c>
      <c r="D1364" s="349">
        <v>269204</v>
      </c>
      <c r="E1364" s="344">
        <f t="shared" si="125"/>
        <v>6.730773077307731</v>
      </c>
      <c r="F1364" s="345">
        <f>SUM(E$12:E1364)</f>
        <v>5336.0205510284322</v>
      </c>
      <c r="G1364" s="345">
        <f t="shared" si="126"/>
        <v>177.86735170094775</v>
      </c>
      <c r="H1364" s="350">
        <f t="shared" si="127"/>
        <v>161</v>
      </c>
      <c r="I1364" s="350">
        <f t="shared" si="127"/>
        <v>50</v>
      </c>
    </row>
    <row r="1365" spans="2:9" hidden="1" x14ac:dyDescent="0.3">
      <c r="B1365" s="354">
        <v>1354</v>
      </c>
      <c r="C1365" s="393">
        <v>159142798</v>
      </c>
      <c r="D1365" s="349">
        <v>269479</v>
      </c>
      <c r="E1365" s="344">
        <f t="shared" si="125"/>
        <v>6.7376487648764876</v>
      </c>
      <c r="F1365" s="345">
        <f>SUM(E$12:E1365)</f>
        <v>5342.7581997933084</v>
      </c>
      <c r="G1365" s="345">
        <f t="shared" si="126"/>
        <v>178.09193999311029</v>
      </c>
      <c r="H1365" s="350">
        <f t="shared" si="127"/>
        <v>161</v>
      </c>
      <c r="I1365" s="350">
        <f t="shared" si="127"/>
        <v>50</v>
      </c>
    </row>
    <row r="1366" spans="2:9" hidden="1" x14ac:dyDescent="0.3">
      <c r="B1366" s="354">
        <v>1355</v>
      </c>
      <c r="C1366" s="393">
        <v>159412277</v>
      </c>
      <c r="D1366" s="349">
        <v>269753</v>
      </c>
      <c r="E1366" s="344">
        <f t="shared" si="125"/>
        <v>6.7444994499449944</v>
      </c>
      <c r="F1366" s="345">
        <f>SUM(E$12:E1366)</f>
        <v>5349.5026992432531</v>
      </c>
      <c r="G1366" s="345">
        <f t="shared" si="126"/>
        <v>178.31675664144177</v>
      </c>
      <c r="H1366" s="350">
        <f t="shared" si="127"/>
        <v>161</v>
      </c>
      <c r="I1366" s="350">
        <f t="shared" si="127"/>
        <v>50</v>
      </c>
    </row>
    <row r="1367" spans="2:9" hidden="1" x14ac:dyDescent="0.3">
      <c r="B1367" s="354">
        <v>1356</v>
      </c>
      <c r="C1367" s="393">
        <v>159682030</v>
      </c>
      <c r="D1367" s="349">
        <v>270028</v>
      </c>
      <c r="E1367" s="344">
        <f t="shared" si="125"/>
        <v>6.751375137513751</v>
      </c>
      <c r="F1367" s="345">
        <f>SUM(E$12:E1367)</f>
        <v>5356.2540743807667</v>
      </c>
      <c r="G1367" s="345">
        <f t="shared" si="126"/>
        <v>178.54180247935889</v>
      </c>
      <c r="H1367" s="350">
        <f t="shared" si="127"/>
        <v>161</v>
      </c>
      <c r="I1367" s="350">
        <f t="shared" si="127"/>
        <v>50</v>
      </c>
    </row>
    <row r="1368" spans="2:9" hidden="1" x14ac:dyDescent="0.3">
      <c r="B1368" s="354">
        <v>1357</v>
      </c>
      <c r="C1368" s="393">
        <v>159952058</v>
      </c>
      <c r="D1368" s="349">
        <v>270304</v>
      </c>
      <c r="E1368" s="344">
        <f t="shared" si="125"/>
        <v>6.7582758275827581</v>
      </c>
      <c r="F1368" s="345">
        <f>SUM(E$12:E1368)</f>
        <v>5363.0123502083497</v>
      </c>
      <c r="G1368" s="345">
        <f t="shared" si="126"/>
        <v>178.76707834027832</v>
      </c>
      <c r="H1368" s="350">
        <f t="shared" si="127"/>
        <v>161</v>
      </c>
      <c r="I1368" s="350">
        <f t="shared" si="127"/>
        <v>50</v>
      </c>
    </row>
    <row r="1369" spans="2:9" hidden="1" x14ac:dyDescent="0.3">
      <c r="B1369" s="354">
        <v>1358</v>
      </c>
      <c r="C1369" s="393">
        <v>160222362</v>
      </c>
      <c r="D1369" s="349">
        <v>270579</v>
      </c>
      <c r="E1369" s="344">
        <f t="shared" si="125"/>
        <v>6.7651515151515156</v>
      </c>
      <c r="F1369" s="345">
        <f>SUM(E$12:E1369)</f>
        <v>5369.7775017235017</v>
      </c>
      <c r="G1369" s="345">
        <f t="shared" si="126"/>
        <v>178.99258339078338</v>
      </c>
      <c r="H1369" s="350">
        <f t="shared" si="127"/>
        <v>161</v>
      </c>
      <c r="I1369" s="350">
        <f t="shared" si="127"/>
        <v>50</v>
      </c>
    </row>
    <row r="1370" spans="2:9" hidden="1" x14ac:dyDescent="0.3">
      <c r="B1370" s="354">
        <v>1359</v>
      </c>
      <c r="C1370" s="393">
        <v>160492941</v>
      </c>
      <c r="D1370" s="349">
        <v>270854</v>
      </c>
      <c r="E1370" s="344">
        <f t="shared" si="125"/>
        <v>6.7720272027202721</v>
      </c>
      <c r="F1370" s="345">
        <f>SUM(E$12:E1370)</f>
        <v>5376.5495289262217</v>
      </c>
      <c r="G1370" s="345">
        <f t="shared" si="126"/>
        <v>179.21831763087405</v>
      </c>
      <c r="H1370" s="350">
        <f t="shared" si="127"/>
        <v>161</v>
      </c>
      <c r="I1370" s="350">
        <f t="shared" si="127"/>
        <v>50</v>
      </c>
    </row>
    <row r="1371" spans="2:9" hidden="1" x14ac:dyDescent="0.3">
      <c r="B1371" s="354">
        <v>1360</v>
      </c>
      <c r="C1371" s="393">
        <v>160763795</v>
      </c>
      <c r="D1371" s="349">
        <v>271130</v>
      </c>
      <c r="E1371" s="344">
        <f t="shared" si="125"/>
        <v>6.7789278927892793</v>
      </c>
      <c r="F1371" s="345">
        <f>SUM(E$12:E1371)</f>
        <v>5383.3284568190111</v>
      </c>
      <c r="G1371" s="345">
        <f t="shared" si="126"/>
        <v>179.44428189396703</v>
      </c>
      <c r="H1371" s="350">
        <f t="shared" si="127"/>
        <v>161</v>
      </c>
      <c r="I1371" s="350">
        <f t="shared" si="127"/>
        <v>50</v>
      </c>
    </row>
    <row r="1372" spans="2:9" hidden="1" x14ac:dyDescent="0.3">
      <c r="B1372" s="354">
        <v>1361</v>
      </c>
      <c r="C1372" s="393">
        <v>161034925</v>
      </c>
      <c r="D1372" s="349">
        <v>271405</v>
      </c>
      <c r="E1372" s="344">
        <f t="shared" si="125"/>
        <v>6.7858035803580359</v>
      </c>
      <c r="F1372" s="345">
        <f>SUM(E$12:E1372)</f>
        <v>5390.1142603993694</v>
      </c>
      <c r="G1372" s="345">
        <f t="shared" si="126"/>
        <v>179.67047534664565</v>
      </c>
      <c r="H1372" s="350">
        <f t="shared" si="127"/>
        <v>161</v>
      </c>
      <c r="I1372" s="350">
        <f t="shared" si="127"/>
        <v>50</v>
      </c>
    </row>
    <row r="1373" spans="2:9" hidden="1" x14ac:dyDescent="0.3">
      <c r="B1373" s="354">
        <v>1362</v>
      </c>
      <c r="C1373" s="393">
        <v>161306330</v>
      </c>
      <c r="D1373" s="349">
        <v>271681</v>
      </c>
      <c r="E1373" s="344">
        <f t="shared" si="125"/>
        <v>6.7927042704270431</v>
      </c>
      <c r="F1373" s="345">
        <f>SUM(E$12:E1373)</f>
        <v>5396.9069646697963</v>
      </c>
      <c r="G1373" s="345">
        <f t="shared" si="126"/>
        <v>179.89689882232653</v>
      </c>
      <c r="H1373" s="350">
        <f t="shared" si="127"/>
        <v>161</v>
      </c>
      <c r="I1373" s="350">
        <f t="shared" si="127"/>
        <v>50</v>
      </c>
    </row>
    <row r="1374" spans="2:9" hidden="1" x14ac:dyDescent="0.3">
      <c r="B1374" s="354">
        <v>1363</v>
      </c>
      <c r="C1374" s="393">
        <v>161578011</v>
      </c>
      <c r="D1374" s="349">
        <v>271957</v>
      </c>
      <c r="E1374" s="344">
        <f t="shared" si="125"/>
        <v>6.7996049604960493</v>
      </c>
      <c r="F1374" s="345">
        <f>SUM(E$12:E1374)</f>
        <v>5403.7065696302925</v>
      </c>
      <c r="G1374" s="345">
        <f t="shared" si="126"/>
        <v>180.12355232100975</v>
      </c>
      <c r="H1374" s="350">
        <f t="shared" si="127"/>
        <v>161</v>
      </c>
      <c r="I1374" s="350">
        <f t="shared" si="127"/>
        <v>50</v>
      </c>
    </row>
    <row r="1375" spans="2:9" hidden="1" x14ac:dyDescent="0.3">
      <c r="B1375" s="354">
        <v>1364</v>
      </c>
      <c r="C1375" s="393">
        <v>161849968</v>
      </c>
      <c r="D1375" s="349">
        <v>272233</v>
      </c>
      <c r="E1375" s="344">
        <f t="shared" si="125"/>
        <v>6.8065056505650565</v>
      </c>
      <c r="F1375" s="345">
        <f>SUM(E$12:E1375)</f>
        <v>5410.5130752808573</v>
      </c>
      <c r="G1375" s="345">
        <f t="shared" si="126"/>
        <v>180.35043584269525</v>
      </c>
      <c r="H1375" s="350">
        <f t="shared" ref="H1375:I1390" si="128">H1374</f>
        <v>161</v>
      </c>
      <c r="I1375" s="350">
        <f t="shared" si="128"/>
        <v>50</v>
      </c>
    </row>
    <row r="1376" spans="2:9" hidden="1" x14ac:dyDescent="0.3">
      <c r="B1376" s="354">
        <v>1365</v>
      </c>
      <c r="C1376" s="393">
        <v>162122201</v>
      </c>
      <c r="D1376" s="349">
        <v>272509</v>
      </c>
      <c r="E1376" s="344">
        <f t="shared" si="125"/>
        <v>6.8134063406340637</v>
      </c>
      <c r="F1376" s="345">
        <f>SUM(E$12:E1376)</f>
        <v>5417.3264816214914</v>
      </c>
      <c r="G1376" s="345">
        <f t="shared" si="126"/>
        <v>180.57754938738304</v>
      </c>
      <c r="H1376" s="350">
        <f t="shared" si="128"/>
        <v>161</v>
      </c>
      <c r="I1376" s="350">
        <f t="shared" si="128"/>
        <v>50</v>
      </c>
    </row>
    <row r="1377" spans="2:9" hidden="1" x14ac:dyDescent="0.3">
      <c r="B1377" s="354">
        <v>1366</v>
      </c>
      <c r="C1377" s="393">
        <v>162394710</v>
      </c>
      <c r="D1377" s="349">
        <v>272785</v>
      </c>
      <c r="E1377" s="344">
        <f t="shared" si="125"/>
        <v>6.82030703070307</v>
      </c>
      <c r="F1377" s="345">
        <f>SUM(E$12:E1377)</f>
        <v>5424.1467886521941</v>
      </c>
      <c r="G1377" s="345">
        <f t="shared" si="126"/>
        <v>180.80489295507314</v>
      </c>
      <c r="H1377" s="350">
        <f t="shared" si="128"/>
        <v>161</v>
      </c>
      <c r="I1377" s="350">
        <f t="shared" si="128"/>
        <v>50</v>
      </c>
    </row>
    <row r="1378" spans="2:9" hidden="1" x14ac:dyDescent="0.3">
      <c r="B1378" s="354">
        <v>1367</v>
      </c>
      <c r="C1378" s="393">
        <v>162667495</v>
      </c>
      <c r="D1378" s="349">
        <v>273061</v>
      </c>
      <c r="E1378" s="344">
        <f t="shared" si="125"/>
        <v>6.8272077207720772</v>
      </c>
      <c r="F1378" s="345">
        <f>SUM(E$12:E1378)</f>
        <v>5430.9739963729662</v>
      </c>
      <c r="G1378" s="345">
        <f t="shared" si="126"/>
        <v>181.03246654576554</v>
      </c>
      <c r="H1378" s="350">
        <f t="shared" si="128"/>
        <v>161</v>
      </c>
      <c r="I1378" s="350">
        <f t="shared" si="128"/>
        <v>50</v>
      </c>
    </row>
    <row r="1379" spans="2:9" hidden="1" x14ac:dyDescent="0.3">
      <c r="B1379" s="354">
        <v>1368</v>
      </c>
      <c r="C1379" s="393">
        <v>162940556</v>
      </c>
      <c r="D1379" s="349">
        <v>273337</v>
      </c>
      <c r="E1379" s="344">
        <f t="shared" si="125"/>
        <v>6.8341084108410843</v>
      </c>
      <c r="F1379" s="345">
        <f>SUM(E$12:E1379)</f>
        <v>5437.8081047838077</v>
      </c>
      <c r="G1379" s="345">
        <f t="shared" si="126"/>
        <v>181.26027015946025</v>
      </c>
      <c r="H1379" s="350">
        <f t="shared" si="128"/>
        <v>161</v>
      </c>
      <c r="I1379" s="350">
        <f t="shared" si="128"/>
        <v>50</v>
      </c>
    </row>
    <row r="1380" spans="2:9" hidden="1" x14ac:dyDescent="0.3">
      <c r="B1380" s="354">
        <v>1369</v>
      </c>
      <c r="C1380" s="393">
        <v>163213893</v>
      </c>
      <c r="D1380" s="349">
        <v>273614</v>
      </c>
      <c r="E1380" s="344">
        <f t="shared" si="125"/>
        <v>6.8410341034103412</v>
      </c>
      <c r="F1380" s="345">
        <f>SUM(E$12:E1380)</f>
        <v>5444.6491388872182</v>
      </c>
      <c r="G1380" s="345">
        <f t="shared" si="126"/>
        <v>181.48830462957395</v>
      </c>
      <c r="H1380" s="350">
        <f t="shared" si="128"/>
        <v>161</v>
      </c>
      <c r="I1380" s="350">
        <f t="shared" si="128"/>
        <v>50</v>
      </c>
    </row>
    <row r="1381" spans="2:9" hidden="1" x14ac:dyDescent="0.3">
      <c r="B1381" s="354">
        <v>1370</v>
      </c>
      <c r="C1381" s="393">
        <v>163487507</v>
      </c>
      <c r="D1381" s="349">
        <v>273890</v>
      </c>
      <c r="E1381" s="344">
        <f t="shared" si="125"/>
        <v>6.8479347934793475</v>
      </c>
      <c r="F1381" s="345">
        <f>SUM(E$12:E1381)</f>
        <v>5451.4970736806972</v>
      </c>
      <c r="G1381" s="345">
        <f t="shared" si="126"/>
        <v>181.71656912268992</v>
      </c>
      <c r="H1381" s="350">
        <f t="shared" si="128"/>
        <v>161</v>
      </c>
      <c r="I1381" s="350">
        <f t="shared" si="128"/>
        <v>50</v>
      </c>
    </row>
    <row r="1382" spans="2:9" hidden="1" x14ac:dyDescent="0.3">
      <c r="B1382" s="354">
        <v>1371</v>
      </c>
      <c r="C1382" s="393">
        <v>163761397</v>
      </c>
      <c r="D1382" s="349">
        <v>274167</v>
      </c>
      <c r="E1382" s="344">
        <f t="shared" si="125"/>
        <v>6.8548604860486044</v>
      </c>
      <c r="F1382" s="345">
        <f>SUM(E$12:E1382)</f>
        <v>5458.3519341667461</v>
      </c>
      <c r="G1382" s="345">
        <f t="shared" si="126"/>
        <v>181.94506447222486</v>
      </c>
      <c r="H1382" s="350">
        <f t="shared" si="128"/>
        <v>161</v>
      </c>
      <c r="I1382" s="350">
        <f t="shared" si="128"/>
        <v>50</v>
      </c>
    </row>
    <row r="1383" spans="2:9" hidden="1" x14ac:dyDescent="0.3">
      <c r="B1383" s="354">
        <v>1372</v>
      </c>
      <c r="C1383" s="393">
        <v>164035564</v>
      </c>
      <c r="D1383" s="349">
        <v>274444</v>
      </c>
      <c r="E1383" s="344">
        <f t="shared" si="125"/>
        <v>6.8617861786178622</v>
      </c>
      <c r="F1383" s="345">
        <f>SUM(E$12:E1383)</f>
        <v>5465.213720345364</v>
      </c>
      <c r="G1383" s="345">
        <f t="shared" si="126"/>
        <v>182.17379067817879</v>
      </c>
      <c r="H1383" s="350">
        <f t="shared" si="128"/>
        <v>161</v>
      </c>
      <c r="I1383" s="350">
        <f t="shared" si="128"/>
        <v>50</v>
      </c>
    </row>
    <row r="1384" spans="2:9" hidden="1" x14ac:dyDescent="0.3">
      <c r="B1384" s="354">
        <v>1373</v>
      </c>
      <c r="C1384" s="393">
        <v>164310008</v>
      </c>
      <c r="D1384" s="349">
        <v>274721</v>
      </c>
      <c r="E1384" s="344">
        <f t="shared" si="125"/>
        <v>6.8687118711871191</v>
      </c>
      <c r="F1384" s="345">
        <f>SUM(E$12:E1384)</f>
        <v>5472.0824322165508</v>
      </c>
      <c r="G1384" s="345">
        <f t="shared" si="126"/>
        <v>182.40274774055169</v>
      </c>
      <c r="H1384" s="350">
        <f t="shared" si="128"/>
        <v>161</v>
      </c>
      <c r="I1384" s="350">
        <f t="shared" si="128"/>
        <v>50</v>
      </c>
    </row>
    <row r="1385" spans="2:9" hidden="1" x14ac:dyDescent="0.3">
      <c r="B1385" s="354">
        <v>1374</v>
      </c>
      <c r="C1385" s="393">
        <v>164584729</v>
      </c>
      <c r="D1385" s="349">
        <v>274998</v>
      </c>
      <c r="E1385" s="344">
        <f t="shared" si="125"/>
        <v>6.875637563756376</v>
      </c>
      <c r="F1385" s="345">
        <f>SUM(E$12:E1385)</f>
        <v>5478.9580697803076</v>
      </c>
      <c r="G1385" s="345">
        <f t="shared" si="126"/>
        <v>182.63193565934358</v>
      </c>
      <c r="H1385" s="350">
        <f t="shared" si="128"/>
        <v>161</v>
      </c>
      <c r="I1385" s="350">
        <f t="shared" si="128"/>
        <v>50</v>
      </c>
    </row>
    <row r="1386" spans="2:9" hidden="1" x14ac:dyDescent="0.3">
      <c r="B1386" s="354">
        <v>1375</v>
      </c>
      <c r="C1386" s="393">
        <v>164859727</v>
      </c>
      <c r="D1386" s="349">
        <v>275275</v>
      </c>
      <c r="E1386" s="344">
        <f t="shared" si="125"/>
        <v>6.8825632563256329</v>
      </c>
      <c r="F1386" s="345">
        <f>SUM(E$12:E1386)</f>
        <v>5485.8406330366333</v>
      </c>
      <c r="G1386" s="345">
        <f t="shared" si="126"/>
        <v>182.86135443455444</v>
      </c>
      <c r="H1386" s="350">
        <f t="shared" si="128"/>
        <v>161</v>
      </c>
      <c r="I1386" s="350">
        <f t="shared" si="128"/>
        <v>50</v>
      </c>
    </row>
    <row r="1387" spans="2:9" hidden="1" x14ac:dyDescent="0.3">
      <c r="B1387" s="354">
        <v>1376</v>
      </c>
      <c r="C1387" s="393">
        <v>165135002</v>
      </c>
      <c r="D1387" s="349">
        <v>275552</v>
      </c>
      <c r="E1387" s="344">
        <f t="shared" si="125"/>
        <v>6.8894889488948898</v>
      </c>
      <c r="F1387" s="345">
        <f>SUM(E$12:E1387)</f>
        <v>5492.7301219855281</v>
      </c>
      <c r="G1387" s="345">
        <f t="shared" si="126"/>
        <v>183.09100406618427</v>
      </c>
      <c r="H1387" s="350">
        <f t="shared" si="128"/>
        <v>161</v>
      </c>
      <c r="I1387" s="350">
        <f t="shared" si="128"/>
        <v>50</v>
      </c>
    </row>
    <row r="1388" spans="2:9" hidden="1" x14ac:dyDescent="0.3">
      <c r="B1388" s="354">
        <v>1377</v>
      </c>
      <c r="C1388" s="393">
        <v>165410554</v>
      </c>
      <c r="D1388" s="349">
        <v>275830</v>
      </c>
      <c r="E1388" s="344">
        <f t="shared" si="125"/>
        <v>6.8964396439643965</v>
      </c>
      <c r="F1388" s="345">
        <f>SUM(E$12:E1388)</f>
        <v>5499.6265616294922</v>
      </c>
      <c r="G1388" s="345">
        <f t="shared" si="126"/>
        <v>183.32088538764975</v>
      </c>
      <c r="H1388" s="350">
        <f t="shared" si="128"/>
        <v>161</v>
      </c>
      <c r="I1388" s="350">
        <f t="shared" si="128"/>
        <v>50</v>
      </c>
    </row>
    <row r="1389" spans="2:9" hidden="1" x14ac:dyDescent="0.3">
      <c r="B1389" s="354">
        <v>1378</v>
      </c>
      <c r="C1389" s="393">
        <v>165686384</v>
      </c>
      <c r="D1389" s="349">
        <v>276107</v>
      </c>
      <c r="E1389" s="344">
        <f t="shared" si="125"/>
        <v>6.9033653365336534</v>
      </c>
      <c r="F1389" s="345">
        <f>SUM(E$12:E1389)</f>
        <v>5506.5299269660263</v>
      </c>
      <c r="G1389" s="345">
        <f t="shared" si="126"/>
        <v>183.5509975655342</v>
      </c>
      <c r="H1389" s="350">
        <f t="shared" si="128"/>
        <v>161</v>
      </c>
      <c r="I1389" s="350">
        <f t="shared" si="128"/>
        <v>50</v>
      </c>
    </row>
    <row r="1390" spans="2:9" hidden="1" x14ac:dyDescent="0.3">
      <c r="B1390" s="354">
        <v>1379</v>
      </c>
      <c r="C1390" s="393">
        <v>165962491</v>
      </c>
      <c r="D1390" s="349">
        <v>276385</v>
      </c>
      <c r="E1390" s="344">
        <f t="shared" si="125"/>
        <v>6.91031603160316</v>
      </c>
      <c r="F1390" s="345">
        <f>SUM(E$12:E1390)</f>
        <v>5513.4402429976299</v>
      </c>
      <c r="G1390" s="345">
        <f t="shared" si="126"/>
        <v>183.78134143325434</v>
      </c>
      <c r="H1390" s="350">
        <f t="shared" si="128"/>
        <v>161</v>
      </c>
      <c r="I1390" s="350">
        <f t="shared" si="128"/>
        <v>50</v>
      </c>
    </row>
    <row r="1391" spans="2:9" hidden="1" x14ac:dyDescent="0.3">
      <c r="B1391" s="354">
        <v>1380</v>
      </c>
      <c r="C1391" s="393">
        <v>166238876</v>
      </c>
      <c r="D1391" s="349">
        <v>276662</v>
      </c>
      <c r="E1391" s="344">
        <f t="shared" si="125"/>
        <v>6.9172417241724169</v>
      </c>
      <c r="F1391" s="345">
        <f>SUM(E$12:E1391)</f>
        <v>5520.3574847218024</v>
      </c>
      <c r="G1391" s="345">
        <f t="shared" si="126"/>
        <v>184.01191615739342</v>
      </c>
      <c r="H1391" s="350">
        <f t="shared" ref="H1391:I1406" si="129">H1390</f>
        <v>161</v>
      </c>
      <c r="I1391" s="350">
        <f t="shared" si="129"/>
        <v>50</v>
      </c>
    </row>
    <row r="1392" spans="2:9" hidden="1" x14ac:dyDescent="0.3">
      <c r="B1392" s="354">
        <v>1381</v>
      </c>
      <c r="C1392" s="393">
        <v>166515538</v>
      </c>
      <c r="D1392" s="349">
        <v>276940</v>
      </c>
      <c r="E1392" s="344">
        <f t="shared" si="125"/>
        <v>6.9241924192419244</v>
      </c>
      <c r="F1392" s="345">
        <f>SUM(E$12:E1392)</f>
        <v>5527.2816771410444</v>
      </c>
      <c r="G1392" s="345">
        <f t="shared" si="126"/>
        <v>184.24272257136815</v>
      </c>
      <c r="H1392" s="350">
        <f t="shared" si="129"/>
        <v>161</v>
      </c>
      <c r="I1392" s="350">
        <f t="shared" si="129"/>
        <v>50</v>
      </c>
    </row>
    <row r="1393" spans="2:9" hidden="1" x14ac:dyDescent="0.3">
      <c r="B1393" s="354">
        <v>1382</v>
      </c>
      <c r="C1393" s="393">
        <v>166792478</v>
      </c>
      <c r="D1393" s="349">
        <v>277218</v>
      </c>
      <c r="E1393" s="344">
        <f t="shared" si="125"/>
        <v>6.931143114311431</v>
      </c>
      <c r="F1393" s="345">
        <f>SUM(E$12:E1393)</f>
        <v>5534.2128202553558</v>
      </c>
      <c r="G1393" s="345">
        <f t="shared" si="126"/>
        <v>184.47376067517854</v>
      </c>
      <c r="H1393" s="350">
        <f t="shared" si="129"/>
        <v>161</v>
      </c>
      <c r="I1393" s="350">
        <f t="shared" si="129"/>
        <v>50</v>
      </c>
    </row>
    <row r="1394" spans="2:9" hidden="1" x14ac:dyDescent="0.3">
      <c r="B1394" s="354">
        <v>1383</v>
      </c>
      <c r="C1394" s="393">
        <v>167069696</v>
      </c>
      <c r="D1394" s="349">
        <v>277496</v>
      </c>
      <c r="E1394" s="344">
        <f t="shared" si="125"/>
        <v>6.9380938093809377</v>
      </c>
      <c r="F1394" s="345">
        <f>SUM(E$12:E1394)</f>
        <v>5541.1509140647368</v>
      </c>
      <c r="G1394" s="345">
        <f t="shared" si="126"/>
        <v>184.70503046882456</v>
      </c>
      <c r="H1394" s="350">
        <f t="shared" si="129"/>
        <v>161</v>
      </c>
      <c r="I1394" s="350">
        <f t="shared" si="129"/>
        <v>50</v>
      </c>
    </row>
    <row r="1395" spans="2:9" hidden="1" x14ac:dyDescent="0.3">
      <c r="B1395" s="354">
        <v>1384</v>
      </c>
      <c r="C1395" s="393">
        <v>167347192</v>
      </c>
      <c r="D1395" s="349">
        <v>277774</v>
      </c>
      <c r="E1395" s="344">
        <f t="shared" si="125"/>
        <v>6.9450445044504452</v>
      </c>
      <c r="F1395" s="345">
        <f>SUM(E$12:E1395)</f>
        <v>5548.0959585691871</v>
      </c>
      <c r="G1395" s="345">
        <f t="shared" si="126"/>
        <v>184.93653195230624</v>
      </c>
      <c r="H1395" s="350">
        <f t="shared" si="129"/>
        <v>161</v>
      </c>
      <c r="I1395" s="350">
        <f t="shared" si="129"/>
        <v>50</v>
      </c>
    </row>
    <row r="1396" spans="2:9" hidden="1" x14ac:dyDescent="0.3">
      <c r="B1396" s="354">
        <v>1385</v>
      </c>
      <c r="C1396" s="393">
        <v>167624966</v>
      </c>
      <c r="D1396" s="349">
        <v>278053</v>
      </c>
      <c r="E1396" s="344">
        <f t="shared" si="125"/>
        <v>6.9520202020202024</v>
      </c>
      <c r="F1396" s="345">
        <f>SUM(E$12:E1396)</f>
        <v>5555.0479787712075</v>
      </c>
      <c r="G1396" s="345">
        <f t="shared" si="126"/>
        <v>185.16826595904024</v>
      </c>
      <c r="H1396" s="350">
        <f t="shared" si="129"/>
        <v>161</v>
      </c>
      <c r="I1396" s="350">
        <f t="shared" si="129"/>
        <v>50</v>
      </c>
    </row>
    <row r="1397" spans="2:9" hidden="1" x14ac:dyDescent="0.3">
      <c r="B1397" s="354">
        <v>1386</v>
      </c>
      <c r="C1397" s="393">
        <v>167903019</v>
      </c>
      <c r="D1397" s="349">
        <v>278331</v>
      </c>
      <c r="E1397" s="344">
        <f t="shared" si="125"/>
        <v>6.9589708970897091</v>
      </c>
      <c r="F1397" s="345">
        <f>SUM(E$12:E1397)</f>
        <v>5562.0069496682972</v>
      </c>
      <c r="G1397" s="345">
        <f t="shared" si="126"/>
        <v>185.4002316556099</v>
      </c>
      <c r="H1397" s="350">
        <f t="shared" si="129"/>
        <v>161</v>
      </c>
      <c r="I1397" s="350">
        <f t="shared" si="129"/>
        <v>50</v>
      </c>
    </row>
    <row r="1398" spans="2:9" hidden="1" x14ac:dyDescent="0.3">
      <c r="B1398" s="354">
        <v>1387</v>
      </c>
      <c r="C1398" s="393">
        <v>168181350</v>
      </c>
      <c r="D1398" s="349">
        <v>278609</v>
      </c>
      <c r="E1398" s="344">
        <f t="shared" si="125"/>
        <v>6.9659215921592157</v>
      </c>
      <c r="F1398" s="345">
        <f>SUM(E$12:E1398)</f>
        <v>5568.9728712604565</v>
      </c>
      <c r="G1398" s="345">
        <f t="shared" si="126"/>
        <v>185.63242904201522</v>
      </c>
      <c r="H1398" s="350">
        <f t="shared" si="129"/>
        <v>161</v>
      </c>
      <c r="I1398" s="350">
        <f t="shared" si="129"/>
        <v>50</v>
      </c>
    </row>
    <row r="1399" spans="2:9" hidden="1" x14ac:dyDescent="0.3">
      <c r="B1399" s="354">
        <v>1388</v>
      </c>
      <c r="C1399" s="393">
        <v>168459959</v>
      </c>
      <c r="D1399" s="349">
        <v>278888</v>
      </c>
      <c r="E1399" s="344">
        <f t="shared" si="125"/>
        <v>6.9728972897289729</v>
      </c>
      <c r="F1399" s="345">
        <f>SUM(E$12:E1399)</f>
        <v>5575.9457685501857</v>
      </c>
      <c r="G1399" s="345">
        <f t="shared" si="126"/>
        <v>185.86485895167286</v>
      </c>
      <c r="H1399" s="350">
        <f t="shared" si="129"/>
        <v>161</v>
      </c>
      <c r="I1399" s="350">
        <f t="shared" si="129"/>
        <v>50</v>
      </c>
    </row>
    <row r="1400" spans="2:9" hidden="1" x14ac:dyDescent="0.3">
      <c r="B1400" s="354">
        <v>1389</v>
      </c>
      <c r="C1400" s="393">
        <v>168738847</v>
      </c>
      <c r="D1400" s="349">
        <v>279167</v>
      </c>
      <c r="E1400" s="344">
        <f t="shared" si="125"/>
        <v>6.9798729872987302</v>
      </c>
      <c r="F1400" s="345">
        <f>SUM(E$12:E1400)</f>
        <v>5582.9256415374848</v>
      </c>
      <c r="G1400" s="345">
        <f t="shared" si="126"/>
        <v>186.09752138458282</v>
      </c>
      <c r="H1400" s="350">
        <f t="shared" si="129"/>
        <v>161</v>
      </c>
      <c r="I1400" s="350">
        <f t="shared" si="129"/>
        <v>50</v>
      </c>
    </row>
    <row r="1401" spans="2:9" hidden="1" x14ac:dyDescent="0.3">
      <c r="B1401" s="354">
        <v>1390</v>
      </c>
      <c r="C1401" s="393">
        <v>169018014</v>
      </c>
      <c r="D1401" s="349">
        <v>279446</v>
      </c>
      <c r="E1401" s="344">
        <f t="shared" si="125"/>
        <v>6.9868486848684865</v>
      </c>
      <c r="F1401" s="345">
        <f>SUM(E$12:E1401)</f>
        <v>5589.912490222353</v>
      </c>
      <c r="G1401" s="345">
        <f t="shared" si="126"/>
        <v>186.3304163407451</v>
      </c>
      <c r="H1401" s="350">
        <f t="shared" si="129"/>
        <v>161</v>
      </c>
      <c r="I1401" s="350">
        <f t="shared" si="129"/>
        <v>50</v>
      </c>
    </row>
    <row r="1402" spans="2:9" hidden="1" x14ac:dyDescent="0.3">
      <c r="B1402" s="354">
        <v>1391</v>
      </c>
      <c r="C1402" s="393">
        <v>169297460</v>
      </c>
      <c r="D1402" s="349">
        <v>279725</v>
      </c>
      <c r="E1402" s="344">
        <f t="shared" si="125"/>
        <v>6.9938243824382438</v>
      </c>
      <c r="F1402" s="345">
        <f>SUM(E$12:E1402)</f>
        <v>5596.9063146047911</v>
      </c>
      <c r="G1402" s="345">
        <f t="shared" si="126"/>
        <v>186.56354382015971</v>
      </c>
      <c r="H1402" s="350">
        <f t="shared" si="129"/>
        <v>161</v>
      </c>
      <c r="I1402" s="350">
        <f t="shared" si="129"/>
        <v>50</v>
      </c>
    </row>
    <row r="1403" spans="2:9" hidden="1" x14ac:dyDescent="0.3">
      <c r="B1403" s="354">
        <v>1392</v>
      </c>
      <c r="C1403" s="393">
        <v>169577185</v>
      </c>
      <c r="D1403" s="349">
        <v>280004</v>
      </c>
      <c r="E1403" s="344">
        <f t="shared" si="125"/>
        <v>7.000800080008001</v>
      </c>
      <c r="F1403" s="345">
        <f>SUM(E$12:E1403)</f>
        <v>5603.9071146847991</v>
      </c>
      <c r="G1403" s="345">
        <f t="shared" si="126"/>
        <v>186.79690382282664</v>
      </c>
      <c r="H1403" s="350">
        <f t="shared" si="129"/>
        <v>161</v>
      </c>
      <c r="I1403" s="350">
        <f t="shared" si="129"/>
        <v>50</v>
      </c>
    </row>
    <row r="1404" spans="2:9" hidden="1" x14ac:dyDescent="0.3">
      <c r="B1404" s="354">
        <v>1393</v>
      </c>
      <c r="C1404" s="393">
        <v>169857189</v>
      </c>
      <c r="D1404" s="349">
        <v>280283</v>
      </c>
      <c r="E1404" s="344">
        <f t="shared" si="125"/>
        <v>7.0077757775777574</v>
      </c>
      <c r="F1404" s="345">
        <f>SUM(E$12:E1404)</f>
        <v>5610.9148904623771</v>
      </c>
      <c r="G1404" s="345">
        <f t="shared" si="126"/>
        <v>187.03049634874591</v>
      </c>
      <c r="H1404" s="350">
        <f t="shared" si="129"/>
        <v>161</v>
      </c>
      <c r="I1404" s="350">
        <f t="shared" si="129"/>
        <v>50</v>
      </c>
    </row>
    <row r="1405" spans="2:9" hidden="1" x14ac:dyDescent="0.3">
      <c r="B1405" s="354">
        <v>1394</v>
      </c>
      <c r="C1405" s="393">
        <v>170137472</v>
      </c>
      <c r="D1405" s="349">
        <v>280562</v>
      </c>
      <c r="E1405" s="344">
        <f t="shared" si="125"/>
        <v>7.0147514751475146</v>
      </c>
      <c r="F1405" s="345">
        <f>SUM(E$12:E1405)</f>
        <v>5617.929641937525</v>
      </c>
      <c r="G1405" s="345">
        <f t="shared" si="126"/>
        <v>187.26432139791751</v>
      </c>
      <c r="H1405" s="350">
        <f t="shared" si="129"/>
        <v>161</v>
      </c>
      <c r="I1405" s="350">
        <f t="shared" si="129"/>
        <v>50</v>
      </c>
    </row>
    <row r="1406" spans="2:9" hidden="1" x14ac:dyDescent="0.3">
      <c r="B1406" s="354">
        <v>1395</v>
      </c>
      <c r="C1406" s="393">
        <v>170418034</v>
      </c>
      <c r="D1406" s="349">
        <v>280841</v>
      </c>
      <c r="E1406" s="344">
        <f t="shared" si="125"/>
        <v>7.0217271727172719</v>
      </c>
      <c r="F1406" s="345">
        <f>SUM(E$12:E1406)</f>
        <v>5624.951369110242</v>
      </c>
      <c r="G1406" s="345">
        <f t="shared" si="126"/>
        <v>187.49837897034141</v>
      </c>
      <c r="H1406" s="350">
        <f t="shared" si="129"/>
        <v>161</v>
      </c>
      <c r="I1406" s="350">
        <f t="shared" si="129"/>
        <v>50</v>
      </c>
    </row>
    <row r="1407" spans="2:9" hidden="1" x14ac:dyDescent="0.3">
      <c r="B1407" s="354">
        <v>1396</v>
      </c>
      <c r="C1407" s="393">
        <v>170698875</v>
      </c>
      <c r="D1407" s="349">
        <v>281121</v>
      </c>
      <c r="E1407" s="344">
        <f t="shared" si="125"/>
        <v>7.0287278727872788</v>
      </c>
      <c r="F1407" s="345">
        <f>SUM(E$12:E1407)</f>
        <v>5631.9800969830294</v>
      </c>
      <c r="G1407" s="345">
        <f t="shared" si="126"/>
        <v>187.73266989943431</v>
      </c>
      <c r="H1407" s="350">
        <f t="shared" ref="H1407:I1422" si="130">H1406</f>
        <v>161</v>
      </c>
      <c r="I1407" s="350">
        <f t="shared" si="130"/>
        <v>50</v>
      </c>
    </row>
    <row r="1408" spans="2:9" hidden="1" x14ac:dyDescent="0.3">
      <c r="B1408" s="354">
        <v>1397</v>
      </c>
      <c r="C1408" s="393">
        <v>170979996</v>
      </c>
      <c r="D1408" s="349">
        <v>281401</v>
      </c>
      <c r="E1408" s="344">
        <f t="shared" si="125"/>
        <v>7.0357285728572858</v>
      </c>
      <c r="F1408" s="345">
        <f>SUM(E$12:E1408)</f>
        <v>5639.0158255558863</v>
      </c>
      <c r="G1408" s="345">
        <f t="shared" si="126"/>
        <v>187.96719418519621</v>
      </c>
      <c r="H1408" s="350">
        <f t="shared" si="130"/>
        <v>161</v>
      </c>
      <c r="I1408" s="350">
        <f t="shared" si="130"/>
        <v>50</v>
      </c>
    </row>
    <row r="1409" spans="2:9" hidden="1" x14ac:dyDescent="0.3">
      <c r="B1409" s="354">
        <v>1398</v>
      </c>
      <c r="C1409" s="393">
        <v>171261397</v>
      </c>
      <c r="D1409" s="349">
        <v>281680</v>
      </c>
      <c r="E1409" s="344">
        <f t="shared" si="125"/>
        <v>7.0427042704270431</v>
      </c>
      <c r="F1409" s="345">
        <f>SUM(E$12:E1409)</f>
        <v>5646.0585298263131</v>
      </c>
      <c r="G1409" s="345">
        <f t="shared" si="126"/>
        <v>188.20195099421045</v>
      </c>
      <c r="H1409" s="350">
        <f t="shared" si="130"/>
        <v>161</v>
      </c>
      <c r="I1409" s="350">
        <f t="shared" si="130"/>
        <v>50</v>
      </c>
    </row>
    <row r="1410" spans="2:9" x14ac:dyDescent="0.3">
      <c r="B1410" s="354">
        <v>1399</v>
      </c>
      <c r="C1410" s="393">
        <v>171543077</v>
      </c>
      <c r="D1410" s="349">
        <v>281960</v>
      </c>
      <c r="E1410" s="344">
        <f t="shared" si="125"/>
        <v>7.04970497049705</v>
      </c>
      <c r="F1410" s="345">
        <f>SUM(E$12:E1410)</f>
        <v>5653.1082347968104</v>
      </c>
      <c r="G1410" s="345">
        <f t="shared" si="126"/>
        <v>188.43694115989368</v>
      </c>
      <c r="H1410" s="350">
        <f t="shared" si="130"/>
        <v>161</v>
      </c>
      <c r="I1410" s="350">
        <f t="shared" si="130"/>
        <v>50</v>
      </c>
    </row>
    <row r="1411" spans="2:9" hidden="1" x14ac:dyDescent="0.3">
      <c r="B1411" s="355">
        <v>1400</v>
      </c>
      <c r="C1411" s="393">
        <v>171825037</v>
      </c>
      <c r="D1411" s="353">
        <v>282240</v>
      </c>
      <c r="E1411" s="344">
        <f t="shared" si="125"/>
        <v>6.9049541284403668</v>
      </c>
      <c r="F1411" s="335">
        <f>SUM(E$12:E1411)</f>
        <v>5660.0131889252507</v>
      </c>
      <c r="G1411" s="345">
        <f t="shared" si="126"/>
        <v>188.66710629750835</v>
      </c>
      <c r="H1411" s="334">
        <f t="shared" si="130"/>
        <v>161</v>
      </c>
      <c r="I1411" s="346">
        <v>55</v>
      </c>
    </row>
    <row r="1412" spans="2:9" hidden="1" x14ac:dyDescent="0.3">
      <c r="B1412" s="354">
        <v>1401</v>
      </c>
      <c r="C1412" s="393">
        <v>172107277</v>
      </c>
      <c r="D1412" s="349">
        <v>282520</v>
      </c>
      <c r="E1412" s="344">
        <f t="shared" si="125"/>
        <v>6.9118042813455656</v>
      </c>
      <c r="F1412" s="345">
        <f>SUM(E$12:E1412)</f>
        <v>5666.9249932065959</v>
      </c>
      <c r="G1412" s="345">
        <f t="shared" si="126"/>
        <v>188.89749977355319</v>
      </c>
      <c r="H1412" s="350">
        <f t="shared" si="130"/>
        <v>161</v>
      </c>
      <c r="I1412" s="350">
        <f t="shared" si="130"/>
        <v>55</v>
      </c>
    </row>
    <row r="1413" spans="2:9" hidden="1" x14ac:dyDescent="0.3">
      <c r="B1413" s="354">
        <v>1402</v>
      </c>
      <c r="C1413" s="393">
        <v>172389797</v>
      </c>
      <c r="D1413" s="349">
        <v>282800</v>
      </c>
      <c r="E1413" s="344">
        <f t="shared" si="125"/>
        <v>6.9186544342507643</v>
      </c>
      <c r="F1413" s="345">
        <f>SUM(E$12:E1413)</f>
        <v>5673.8436476408469</v>
      </c>
      <c r="G1413" s="345">
        <f t="shared" si="126"/>
        <v>189.12812158802822</v>
      </c>
      <c r="H1413" s="350">
        <f t="shared" si="130"/>
        <v>161</v>
      </c>
      <c r="I1413" s="350">
        <f t="shared" si="130"/>
        <v>55</v>
      </c>
    </row>
    <row r="1414" spans="2:9" hidden="1" x14ac:dyDescent="0.3">
      <c r="B1414" s="354">
        <v>1403</v>
      </c>
      <c r="C1414" s="393">
        <v>172672597</v>
      </c>
      <c r="D1414" s="349">
        <v>283081</v>
      </c>
      <c r="E1414" s="344">
        <f t="shared" si="125"/>
        <v>6.9255290519877679</v>
      </c>
      <c r="F1414" s="345">
        <f>SUM(E$12:E1414)</f>
        <v>5680.7691766928347</v>
      </c>
      <c r="G1414" s="345">
        <f t="shared" si="126"/>
        <v>189.35897255642783</v>
      </c>
      <c r="H1414" s="350">
        <f t="shared" si="130"/>
        <v>161</v>
      </c>
      <c r="I1414" s="350">
        <f t="shared" si="130"/>
        <v>55</v>
      </c>
    </row>
    <row r="1415" spans="2:9" hidden="1" x14ac:dyDescent="0.3">
      <c r="B1415" s="354">
        <v>1404</v>
      </c>
      <c r="C1415" s="393">
        <v>172955678</v>
      </c>
      <c r="D1415" s="349">
        <v>283361</v>
      </c>
      <c r="E1415" s="344">
        <f t="shared" si="125"/>
        <v>6.9323792048929667</v>
      </c>
      <c r="F1415" s="345">
        <f>SUM(E$12:E1415)</f>
        <v>5687.7015558977273</v>
      </c>
      <c r="G1415" s="345">
        <f t="shared" si="126"/>
        <v>189.59005186325757</v>
      </c>
      <c r="H1415" s="350">
        <f t="shared" si="130"/>
        <v>161</v>
      </c>
      <c r="I1415" s="350">
        <f t="shared" si="130"/>
        <v>55</v>
      </c>
    </row>
    <row r="1416" spans="2:9" hidden="1" x14ac:dyDescent="0.3">
      <c r="B1416" s="354">
        <v>1405</v>
      </c>
      <c r="C1416" s="393">
        <v>173239039</v>
      </c>
      <c r="D1416" s="349">
        <v>283641</v>
      </c>
      <c r="E1416" s="344">
        <f t="shared" si="125"/>
        <v>6.9392293577981654</v>
      </c>
      <c r="F1416" s="345">
        <f>SUM(E$12:E1416)</f>
        <v>5694.6407852555258</v>
      </c>
      <c r="G1416" s="345">
        <f t="shared" si="126"/>
        <v>189.82135950851753</v>
      </c>
      <c r="H1416" s="350">
        <f t="shared" si="130"/>
        <v>161</v>
      </c>
      <c r="I1416" s="350">
        <f t="shared" si="130"/>
        <v>55</v>
      </c>
    </row>
    <row r="1417" spans="2:9" hidden="1" x14ac:dyDescent="0.3">
      <c r="B1417" s="354">
        <v>1406</v>
      </c>
      <c r="C1417" s="393">
        <v>173522680</v>
      </c>
      <c r="D1417" s="349">
        <v>283922</v>
      </c>
      <c r="E1417" s="344">
        <f t="shared" si="125"/>
        <v>6.9461039755351681</v>
      </c>
      <c r="F1417" s="345">
        <f>SUM(E$12:E1417)</f>
        <v>5701.5868892310609</v>
      </c>
      <c r="G1417" s="345">
        <f t="shared" si="126"/>
        <v>190.05289630770204</v>
      </c>
      <c r="H1417" s="350">
        <f t="shared" si="130"/>
        <v>161</v>
      </c>
      <c r="I1417" s="350">
        <f t="shared" si="130"/>
        <v>55</v>
      </c>
    </row>
    <row r="1418" spans="2:9" hidden="1" x14ac:dyDescent="0.3">
      <c r="B1418" s="354">
        <v>1407</v>
      </c>
      <c r="C1418" s="393">
        <v>173806602</v>
      </c>
      <c r="D1418" s="349">
        <v>284203</v>
      </c>
      <c r="E1418" s="344">
        <f t="shared" si="125"/>
        <v>6.9529785932721708</v>
      </c>
      <c r="F1418" s="345">
        <f>SUM(E$12:E1418)</f>
        <v>5708.5398678243328</v>
      </c>
      <c r="G1418" s="345">
        <f t="shared" si="126"/>
        <v>190.2846622608111</v>
      </c>
      <c r="H1418" s="350">
        <f t="shared" si="130"/>
        <v>161</v>
      </c>
      <c r="I1418" s="350">
        <f t="shared" si="130"/>
        <v>55</v>
      </c>
    </row>
    <row r="1419" spans="2:9" hidden="1" x14ac:dyDescent="0.3">
      <c r="B1419" s="354">
        <v>1408</v>
      </c>
      <c r="C1419" s="393">
        <v>174090805</v>
      </c>
      <c r="D1419" s="349">
        <v>284484</v>
      </c>
      <c r="E1419" s="344">
        <f t="shared" si="125"/>
        <v>6.9598532110091744</v>
      </c>
      <c r="F1419" s="345">
        <f>SUM(E$12:E1419)</f>
        <v>5715.4997210353422</v>
      </c>
      <c r="G1419" s="345">
        <f t="shared" si="126"/>
        <v>190.51665736784474</v>
      </c>
      <c r="H1419" s="350">
        <f t="shared" si="130"/>
        <v>161</v>
      </c>
      <c r="I1419" s="350">
        <f t="shared" si="130"/>
        <v>55</v>
      </c>
    </row>
    <row r="1420" spans="2:9" hidden="1" x14ac:dyDescent="0.3">
      <c r="B1420" s="354">
        <v>1409</v>
      </c>
      <c r="C1420" s="393">
        <v>174375289</v>
      </c>
      <c r="D1420" s="349">
        <v>284765</v>
      </c>
      <c r="E1420" s="344">
        <f t="shared" ref="E1420:E1483" si="131">D1420/(VLOOKUP(H1420,$L$12:$N$51,3,0)+VLOOKUP(I1420,$P$12:$R$131,3,0)*$F$8/$E$8)</f>
        <v>6.9667278287461771</v>
      </c>
      <c r="F1420" s="345">
        <f>SUM(E$12:E1420)</f>
        <v>5722.4664488640883</v>
      </c>
      <c r="G1420" s="345">
        <f t="shared" si="126"/>
        <v>190.74888162880293</v>
      </c>
      <c r="H1420" s="350">
        <f t="shared" si="130"/>
        <v>161</v>
      </c>
      <c r="I1420" s="350">
        <f t="shared" si="130"/>
        <v>55</v>
      </c>
    </row>
    <row r="1421" spans="2:9" hidden="1" x14ac:dyDescent="0.3">
      <c r="B1421" s="354">
        <v>1410</v>
      </c>
      <c r="C1421" s="393">
        <v>174660054</v>
      </c>
      <c r="D1421" s="349">
        <v>285046</v>
      </c>
      <c r="E1421" s="344">
        <f t="shared" si="131"/>
        <v>6.9736024464831807</v>
      </c>
      <c r="F1421" s="345">
        <f>SUM(E$12:E1421)</f>
        <v>5729.4400513105711</v>
      </c>
      <c r="G1421" s="345">
        <f t="shared" ref="G1421:G1484" si="132">F1421/$B$8</f>
        <v>190.9813350436857</v>
      </c>
      <c r="H1421" s="350">
        <f t="shared" si="130"/>
        <v>161</v>
      </c>
      <c r="I1421" s="350">
        <f t="shared" si="130"/>
        <v>55</v>
      </c>
    </row>
    <row r="1422" spans="2:9" hidden="1" x14ac:dyDescent="0.3">
      <c r="B1422" s="354">
        <v>1411</v>
      </c>
      <c r="C1422" s="393">
        <v>174945100</v>
      </c>
      <c r="D1422" s="349">
        <v>285327</v>
      </c>
      <c r="E1422" s="344">
        <f t="shared" si="131"/>
        <v>6.9804770642201834</v>
      </c>
      <c r="F1422" s="345">
        <f>SUM(E$12:E1422)</f>
        <v>5736.4205283747915</v>
      </c>
      <c r="G1422" s="345">
        <f t="shared" si="132"/>
        <v>191.21401761249305</v>
      </c>
      <c r="H1422" s="350">
        <f t="shared" si="130"/>
        <v>161</v>
      </c>
      <c r="I1422" s="350">
        <f t="shared" si="130"/>
        <v>55</v>
      </c>
    </row>
    <row r="1423" spans="2:9" hidden="1" x14ac:dyDescent="0.3">
      <c r="B1423" s="354">
        <v>1412</v>
      </c>
      <c r="C1423" s="393">
        <v>175230427</v>
      </c>
      <c r="D1423" s="349">
        <v>285608</v>
      </c>
      <c r="E1423" s="344">
        <f t="shared" si="131"/>
        <v>6.9873516819571861</v>
      </c>
      <c r="F1423" s="345">
        <f>SUM(E$12:E1423)</f>
        <v>5743.4078800567486</v>
      </c>
      <c r="G1423" s="345">
        <f t="shared" si="132"/>
        <v>191.44692933522495</v>
      </c>
      <c r="H1423" s="350">
        <f t="shared" ref="H1423:I1438" si="133">H1422</f>
        <v>161</v>
      </c>
      <c r="I1423" s="350">
        <f t="shared" si="133"/>
        <v>55</v>
      </c>
    </row>
    <row r="1424" spans="2:9" hidden="1" x14ac:dyDescent="0.3">
      <c r="B1424" s="354">
        <v>1413</v>
      </c>
      <c r="C1424" s="393">
        <v>175516035</v>
      </c>
      <c r="D1424" s="349">
        <v>285889</v>
      </c>
      <c r="E1424" s="344">
        <f t="shared" si="131"/>
        <v>6.9942262996941897</v>
      </c>
      <c r="F1424" s="345">
        <f>SUM(E$12:E1424)</f>
        <v>5750.4021063564423</v>
      </c>
      <c r="G1424" s="345">
        <f t="shared" si="132"/>
        <v>191.6800702118814</v>
      </c>
      <c r="H1424" s="350">
        <f t="shared" si="133"/>
        <v>161</v>
      </c>
      <c r="I1424" s="350">
        <f t="shared" si="133"/>
        <v>55</v>
      </c>
    </row>
    <row r="1425" spans="2:9" hidden="1" x14ac:dyDescent="0.3">
      <c r="B1425" s="354">
        <v>1414</v>
      </c>
      <c r="C1425" s="393">
        <v>175801924</v>
      </c>
      <c r="D1425" s="349">
        <v>286171</v>
      </c>
      <c r="E1425" s="344">
        <f t="shared" si="131"/>
        <v>7.0011253822629973</v>
      </c>
      <c r="F1425" s="345">
        <f>SUM(E$12:E1425)</f>
        <v>5757.4032317387055</v>
      </c>
      <c r="G1425" s="345">
        <f t="shared" si="132"/>
        <v>191.91344105795685</v>
      </c>
      <c r="H1425" s="350">
        <f t="shared" si="133"/>
        <v>161</v>
      </c>
      <c r="I1425" s="350">
        <f t="shared" si="133"/>
        <v>55</v>
      </c>
    </row>
    <row r="1426" spans="2:9" hidden="1" x14ac:dyDescent="0.3">
      <c r="B1426" s="354">
        <v>1415</v>
      </c>
      <c r="C1426" s="393">
        <v>176088095</v>
      </c>
      <c r="D1426" s="349">
        <v>286453</v>
      </c>
      <c r="E1426" s="344">
        <f t="shared" si="131"/>
        <v>7.008024464831804</v>
      </c>
      <c r="F1426" s="345">
        <f>SUM(E$12:E1426)</f>
        <v>5764.4112562035371</v>
      </c>
      <c r="G1426" s="345">
        <f t="shared" si="132"/>
        <v>192.14704187345123</v>
      </c>
      <c r="H1426" s="350">
        <f t="shared" si="133"/>
        <v>161</v>
      </c>
      <c r="I1426" s="350">
        <f t="shared" si="133"/>
        <v>55</v>
      </c>
    </row>
    <row r="1427" spans="2:9" hidden="1" x14ac:dyDescent="0.3">
      <c r="B1427" s="354">
        <v>1416</v>
      </c>
      <c r="C1427" s="393">
        <v>176374548</v>
      </c>
      <c r="D1427" s="349">
        <v>286734</v>
      </c>
      <c r="E1427" s="344">
        <f t="shared" si="131"/>
        <v>7.0148990825688076</v>
      </c>
      <c r="F1427" s="345">
        <f>SUM(E$12:E1427)</f>
        <v>5771.4261552861062</v>
      </c>
      <c r="G1427" s="345">
        <f t="shared" si="132"/>
        <v>192.38087184287022</v>
      </c>
      <c r="H1427" s="350">
        <f t="shared" si="133"/>
        <v>161</v>
      </c>
      <c r="I1427" s="350">
        <f t="shared" si="133"/>
        <v>55</v>
      </c>
    </row>
    <row r="1428" spans="2:9" hidden="1" x14ac:dyDescent="0.3">
      <c r="B1428" s="354">
        <v>1417</v>
      </c>
      <c r="C1428" s="393">
        <v>176661282</v>
      </c>
      <c r="D1428" s="349">
        <v>287016</v>
      </c>
      <c r="E1428" s="344">
        <f t="shared" si="131"/>
        <v>7.0217981651376151</v>
      </c>
      <c r="F1428" s="345">
        <f>SUM(E$12:E1428)</f>
        <v>5778.4479534512438</v>
      </c>
      <c r="G1428" s="345">
        <f t="shared" si="132"/>
        <v>192.61493178170812</v>
      </c>
      <c r="H1428" s="350">
        <f t="shared" si="133"/>
        <v>161</v>
      </c>
      <c r="I1428" s="350">
        <f t="shared" si="133"/>
        <v>55</v>
      </c>
    </row>
    <row r="1429" spans="2:9" hidden="1" x14ac:dyDescent="0.3">
      <c r="B1429" s="354">
        <v>1418</v>
      </c>
      <c r="C1429" s="393">
        <v>176948298</v>
      </c>
      <c r="D1429" s="349">
        <v>287298</v>
      </c>
      <c r="E1429" s="344">
        <f t="shared" si="131"/>
        <v>7.0286972477064218</v>
      </c>
      <c r="F1429" s="345">
        <f>SUM(E$12:E1429)</f>
        <v>5785.4766506989499</v>
      </c>
      <c r="G1429" s="345">
        <f t="shared" si="132"/>
        <v>192.84922168996499</v>
      </c>
      <c r="H1429" s="350">
        <f t="shared" si="133"/>
        <v>161</v>
      </c>
      <c r="I1429" s="350">
        <f t="shared" si="133"/>
        <v>55</v>
      </c>
    </row>
    <row r="1430" spans="2:9" hidden="1" x14ac:dyDescent="0.3">
      <c r="B1430" s="354">
        <v>1419</v>
      </c>
      <c r="C1430" s="393">
        <v>177235596</v>
      </c>
      <c r="D1430" s="349">
        <v>287580</v>
      </c>
      <c r="E1430" s="344">
        <f t="shared" si="131"/>
        <v>7.0355963302752293</v>
      </c>
      <c r="F1430" s="345">
        <f>SUM(E$12:E1430)</f>
        <v>5792.5122470292254</v>
      </c>
      <c r="G1430" s="345">
        <f t="shared" si="132"/>
        <v>193.08374156764086</v>
      </c>
      <c r="H1430" s="350">
        <f t="shared" si="133"/>
        <v>161</v>
      </c>
      <c r="I1430" s="350">
        <f t="shared" si="133"/>
        <v>55</v>
      </c>
    </row>
    <row r="1431" spans="2:9" hidden="1" x14ac:dyDescent="0.3">
      <c r="B1431" s="354">
        <v>1420</v>
      </c>
      <c r="C1431" s="393">
        <v>177523176</v>
      </c>
      <c r="D1431" s="349">
        <v>287862</v>
      </c>
      <c r="E1431" s="344">
        <f t="shared" si="131"/>
        <v>7.0424954128440369</v>
      </c>
      <c r="F1431" s="345">
        <f>SUM(E$12:E1431)</f>
        <v>5799.5547424420693</v>
      </c>
      <c r="G1431" s="345">
        <f t="shared" si="132"/>
        <v>193.31849141473563</v>
      </c>
      <c r="H1431" s="350">
        <f t="shared" si="133"/>
        <v>161</v>
      </c>
      <c r="I1431" s="350">
        <f t="shared" si="133"/>
        <v>55</v>
      </c>
    </row>
    <row r="1432" spans="2:9" hidden="1" x14ac:dyDescent="0.3">
      <c r="B1432" s="354">
        <v>1421</v>
      </c>
      <c r="C1432" s="393">
        <v>177811038</v>
      </c>
      <c r="D1432" s="349">
        <v>288145</v>
      </c>
      <c r="E1432" s="344">
        <f t="shared" si="131"/>
        <v>7.0494189602446484</v>
      </c>
      <c r="F1432" s="345">
        <f>SUM(E$12:E1432)</f>
        <v>5806.6041614023143</v>
      </c>
      <c r="G1432" s="345">
        <f t="shared" si="132"/>
        <v>193.55347204674382</v>
      </c>
      <c r="H1432" s="350">
        <f t="shared" si="133"/>
        <v>161</v>
      </c>
      <c r="I1432" s="350">
        <f t="shared" si="133"/>
        <v>55</v>
      </c>
    </row>
    <row r="1433" spans="2:9" hidden="1" x14ac:dyDescent="0.3">
      <c r="B1433" s="354">
        <v>1422</v>
      </c>
      <c r="C1433" s="393">
        <v>178099183</v>
      </c>
      <c r="D1433" s="349">
        <v>288427</v>
      </c>
      <c r="E1433" s="344">
        <f t="shared" si="131"/>
        <v>7.056318042813456</v>
      </c>
      <c r="F1433" s="345">
        <f>SUM(E$12:E1433)</f>
        <v>5813.6604794451277</v>
      </c>
      <c r="G1433" s="345">
        <f t="shared" si="132"/>
        <v>193.78868264817092</v>
      </c>
      <c r="H1433" s="350">
        <f t="shared" si="133"/>
        <v>161</v>
      </c>
      <c r="I1433" s="350">
        <f t="shared" si="133"/>
        <v>55</v>
      </c>
    </row>
    <row r="1434" spans="2:9" hidden="1" x14ac:dyDescent="0.3">
      <c r="B1434" s="354">
        <v>1423</v>
      </c>
      <c r="C1434" s="393">
        <v>178387610</v>
      </c>
      <c r="D1434" s="349">
        <v>288710</v>
      </c>
      <c r="E1434" s="344">
        <f t="shared" si="131"/>
        <v>7.0521996140599432</v>
      </c>
      <c r="F1434" s="345">
        <f>SUM(E$12:E1434)</f>
        <v>5820.7126790591874</v>
      </c>
      <c r="G1434" s="345">
        <f t="shared" si="132"/>
        <v>194.02375596863959</v>
      </c>
      <c r="H1434" s="350">
        <v>166</v>
      </c>
      <c r="I1434" s="350">
        <f t="shared" si="133"/>
        <v>55</v>
      </c>
    </row>
    <row r="1435" spans="2:9" hidden="1" x14ac:dyDescent="0.3">
      <c r="B1435" s="354">
        <v>1424</v>
      </c>
      <c r="C1435" s="393">
        <v>178676320</v>
      </c>
      <c r="D1435" s="349">
        <v>288992</v>
      </c>
      <c r="E1435" s="344">
        <f t="shared" si="131"/>
        <v>7.0590879112826403</v>
      </c>
      <c r="F1435" s="345">
        <f>SUM(E$12:E1435)</f>
        <v>5827.7717669704698</v>
      </c>
      <c r="G1435" s="345">
        <f t="shared" si="132"/>
        <v>194.25905889901566</v>
      </c>
      <c r="H1435" s="350">
        <f t="shared" si="133"/>
        <v>166</v>
      </c>
      <c r="I1435" s="350">
        <f t="shared" si="133"/>
        <v>55</v>
      </c>
    </row>
    <row r="1436" spans="2:9" hidden="1" x14ac:dyDescent="0.3">
      <c r="B1436" s="354">
        <v>1425</v>
      </c>
      <c r="C1436" s="393">
        <v>178965312</v>
      </c>
      <c r="D1436" s="349">
        <v>289275</v>
      </c>
      <c r="E1436" s="344">
        <f t="shared" si="131"/>
        <v>7.0660006350912337</v>
      </c>
      <c r="F1436" s="345">
        <f>SUM(E$12:E1436)</f>
        <v>5834.8377676055607</v>
      </c>
      <c r="G1436" s="345">
        <f t="shared" si="132"/>
        <v>194.49459225351868</v>
      </c>
      <c r="H1436" s="350">
        <f t="shared" si="133"/>
        <v>166</v>
      </c>
      <c r="I1436" s="350">
        <f t="shared" si="133"/>
        <v>55</v>
      </c>
    </row>
    <row r="1437" spans="2:9" hidden="1" x14ac:dyDescent="0.3">
      <c r="B1437" s="354">
        <v>1426</v>
      </c>
      <c r="C1437" s="393">
        <v>179254587</v>
      </c>
      <c r="D1437" s="349">
        <v>289558</v>
      </c>
      <c r="E1437" s="344">
        <f t="shared" si="131"/>
        <v>7.072913358899827</v>
      </c>
      <c r="F1437" s="345">
        <f>SUM(E$12:E1437)</f>
        <v>5841.9106809644609</v>
      </c>
      <c r="G1437" s="345">
        <f t="shared" si="132"/>
        <v>194.73035603214871</v>
      </c>
      <c r="H1437" s="350">
        <f t="shared" si="133"/>
        <v>166</v>
      </c>
      <c r="I1437" s="350">
        <f t="shared" si="133"/>
        <v>55</v>
      </c>
    </row>
    <row r="1438" spans="2:9" hidden="1" x14ac:dyDescent="0.3">
      <c r="B1438" s="354">
        <v>1427</v>
      </c>
      <c r="C1438" s="393">
        <v>179544145</v>
      </c>
      <c r="D1438" s="349">
        <v>289841</v>
      </c>
      <c r="E1438" s="344">
        <f t="shared" si="131"/>
        <v>7.0798260827084203</v>
      </c>
      <c r="F1438" s="345">
        <f>SUM(E$12:E1438)</f>
        <v>5848.9905070471696</v>
      </c>
      <c r="G1438" s="345">
        <f t="shared" si="132"/>
        <v>194.96635023490566</v>
      </c>
      <c r="H1438" s="350">
        <f t="shared" si="133"/>
        <v>166</v>
      </c>
      <c r="I1438" s="350">
        <f t="shared" si="133"/>
        <v>55</v>
      </c>
    </row>
    <row r="1439" spans="2:9" hidden="1" x14ac:dyDescent="0.3">
      <c r="B1439" s="354">
        <v>1428</v>
      </c>
      <c r="C1439" s="393">
        <v>179833986</v>
      </c>
      <c r="D1439" s="349">
        <v>290124</v>
      </c>
      <c r="E1439" s="344">
        <f t="shared" si="131"/>
        <v>7.0867388065170127</v>
      </c>
      <c r="F1439" s="345">
        <f>SUM(E$12:E1439)</f>
        <v>5856.0772458536867</v>
      </c>
      <c r="G1439" s="345">
        <f t="shared" si="132"/>
        <v>195.20257486178954</v>
      </c>
      <c r="H1439" s="350">
        <f t="shared" ref="H1439:I1454" si="134">H1438</f>
        <v>166</v>
      </c>
      <c r="I1439" s="350">
        <f t="shared" si="134"/>
        <v>55</v>
      </c>
    </row>
    <row r="1440" spans="2:9" hidden="1" x14ac:dyDescent="0.3">
      <c r="B1440" s="354">
        <v>1429</v>
      </c>
      <c r="C1440" s="393">
        <v>180124110</v>
      </c>
      <c r="D1440" s="349">
        <v>290407</v>
      </c>
      <c r="E1440" s="344">
        <f t="shared" si="131"/>
        <v>7.093651530325606</v>
      </c>
      <c r="F1440" s="345">
        <f>SUM(E$12:E1440)</f>
        <v>5863.1708973840123</v>
      </c>
      <c r="G1440" s="345">
        <f t="shared" si="132"/>
        <v>195.43902991280041</v>
      </c>
      <c r="H1440" s="350">
        <f t="shared" si="134"/>
        <v>166</v>
      </c>
      <c r="I1440" s="350">
        <f t="shared" si="134"/>
        <v>55</v>
      </c>
    </row>
    <row r="1441" spans="2:9" hidden="1" x14ac:dyDescent="0.3">
      <c r="B1441" s="354">
        <v>1430</v>
      </c>
      <c r="C1441" s="393">
        <v>180414517</v>
      </c>
      <c r="D1441" s="349">
        <v>290690</v>
      </c>
      <c r="E1441" s="344">
        <f t="shared" si="131"/>
        <v>7.1005642541341993</v>
      </c>
      <c r="F1441" s="345">
        <f>SUM(E$12:E1441)</f>
        <v>5870.2714616381463</v>
      </c>
      <c r="G1441" s="345">
        <f t="shared" si="132"/>
        <v>195.6757153879382</v>
      </c>
      <c r="H1441" s="350">
        <f t="shared" si="134"/>
        <v>166</v>
      </c>
      <c r="I1441" s="350">
        <f t="shared" si="134"/>
        <v>55</v>
      </c>
    </row>
    <row r="1442" spans="2:9" hidden="1" x14ac:dyDescent="0.3">
      <c r="B1442" s="354">
        <v>1431</v>
      </c>
      <c r="C1442" s="393">
        <v>180705207</v>
      </c>
      <c r="D1442" s="349">
        <v>290974</v>
      </c>
      <c r="E1442" s="344">
        <f t="shared" si="131"/>
        <v>7.1075014045286888</v>
      </c>
      <c r="F1442" s="345">
        <f>SUM(E$12:E1442)</f>
        <v>5877.3789630426754</v>
      </c>
      <c r="G1442" s="345">
        <f t="shared" si="132"/>
        <v>195.9126321014225</v>
      </c>
      <c r="H1442" s="350">
        <f t="shared" si="134"/>
        <v>166</v>
      </c>
      <c r="I1442" s="350">
        <f t="shared" si="134"/>
        <v>55</v>
      </c>
    </row>
    <row r="1443" spans="2:9" hidden="1" x14ac:dyDescent="0.3">
      <c r="B1443" s="354">
        <v>1432</v>
      </c>
      <c r="C1443" s="393">
        <v>180996181</v>
      </c>
      <c r="D1443" s="349">
        <v>291257</v>
      </c>
      <c r="E1443" s="344">
        <f t="shared" si="131"/>
        <v>7.1144141283372822</v>
      </c>
      <c r="F1443" s="345">
        <f>SUM(E$12:E1443)</f>
        <v>5884.493377171013</v>
      </c>
      <c r="G1443" s="345">
        <f t="shared" si="132"/>
        <v>196.14977923903376</v>
      </c>
      <c r="H1443" s="350">
        <f t="shared" si="134"/>
        <v>166</v>
      </c>
      <c r="I1443" s="350">
        <f t="shared" si="134"/>
        <v>55</v>
      </c>
    </row>
    <row r="1444" spans="2:9" hidden="1" x14ac:dyDescent="0.3">
      <c r="B1444" s="354">
        <v>1433</v>
      </c>
      <c r="C1444" s="393">
        <v>181287438</v>
      </c>
      <c r="D1444" s="349">
        <v>291541</v>
      </c>
      <c r="E1444" s="344">
        <f t="shared" si="131"/>
        <v>7.1213512787317717</v>
      </c>
      <c r="F1444" s="345">
        <f>SUM(E$12:E1444)</f>
        <v>5891.6147284497447</v>
      </c>
      <c r="G1444" s="345">
        <f t="shared" si="132"/>
        <v>196.38715761499148</v>
      </c>
      <c r="H1444" s="350">
        <f t="shared" si="134"/>
        <v>166</v>
      </c>
      <c r="I1444" s="350">
        <f t="shared" si="134"/>
        <v>55</v>
      </c>
    </row>
    <row r="1445" spans="2:9" hidden="1" x14ac:dyDescent="0.3">
      <c r="B1445" s="354">
        <v>1434</v>
      </c>
      <c r="C1445" s="393">
        <v>181578979</v>
      </c>
      <c r="D1445" s="349">
        <v>291825</v>
      </c>
      <c r="E1445" s="344">
        <f t="shared" si="131"/>
        <v>7.1282884291262611</v>
      </c>
      <c r="F1445" s="345">
        <f>SUM(E$12:E1445)</f>
        <v>5898.7430168788705</v>
      </c>
      <c r="G1445" s="345">
        <f t="shared" si="132"/>
        <v>196.62476722929568</v>
      </c>
      <c r="H1445" s="350">
        <f t="shared" si="134"/>
        <v>166</v>
      </c>
      <c r="I1445" s="350">
        <f t="shared" si="134"/>
        <v>55</v>
      </c>
    </row>
    <row r="1446" spans="2:9" hidden="1" x14ac:dyDescent="0.3">
      <c r="B1446" s="354">
        <v>1435</v>
      </c>
      <c r="C1446" s="393">
        <v>181870804</v>
      </c>
      <c r="D1446" s="349">
        <v>292109</v>
      </c>
      <c r="E1446" s="344">
        <f t="shared" si="131"/>
        <v>7.1352255795207506</v>
      </c>
      <c r="F1446" s="345">
        <f>SUM(E$12:E1446)</f>
        <v>5905.8782424583915</v>
      </c>
      <c r="G1446" s="345">
        <f t="shared" si="132"/>
        <v>196.86260808194638</v>
      </c>
      <c r="H1446" s="350">
        <f t="shared" si="134"/>
        <v>166</v>
      </c>
      <c r="I1446" s="350">
        <f t="shared" si="134"/>
        <v>55</v>
      </c>
    </row>
    <row r="1447" spans="2:9" hidden="1" x14ac:dyDescent="0.3">
      <c r="B1447" s="354">
        <v>1436</v>
      </c>
      <c r="C1447" s="393">
        <v>182162913</v>
      </c>
      <c r="D1447" s="349">
        <v>292393</v>
      </c>
      <c r="E1447" s="344">
        <f t="shared" si="131"/>
        <v>7.1421627299152401</v>
      </c>
      <c r="F1447" s="345">
        <f>SUM(E$12:E1447)</f>
        <v>5913.0204051883065</v>
      </c>
      <c r="G1447" s="345">
        <f t="shared" si="132"/>
        <v>197.10068017294356</v>
      </c>
      <c r="H1447" s="350">
        <f t="shared" si="134"/>
        <v>166</v>
      </c>
      <c r="I1447" s="350">
        <f t="shared" si="134"/>
        <v>55</v>
      </c>
    </row>
    <row r="1448" spans="2:9" hidden="1" x14ac:dyDescent="0.3">
      <c r="B1448" s="354">
        <v>1437</v>
      </c>
      <c r="C1448" s="393">
        <v>182455306</v>
      </c>
      <c r="D1448" s="349">
        <v>292677</v>
      </c>
      <c r="E1448" s="344">
        <f t="shared" si="131"/>
        <v>7.1490998803097288</v>
      </c>
      <c r="F1448" s="345">
        <f>SUM(E$12:E1448)</f>
        <v>5920.1695050686167</v>
      </c>
      <c r="G1448" s="345">
        <f t="shared" si="132"/>
        <v>197.33898350228722</v>
      </c>
      <c r="H1448" s="350">
        <f t="shared" si="134"/>
        <v>166</v>
      </c>
      <c r="I1448" s="350">
        <f t="shared" si="134"/>
        <v>55</v>
      </c>
    </row>
    <row r="1449" spans="2:9" hidden="1" x14ac:dyDescent="0.3">
      <c r="B1449" s="354">
        <v>1438</v>
      </c>
      <c r="C1449" s="393">
        <v>182747983</v>
      </c>
      <c r="D1449" s="349">
        <v>292961</v>
      </c>
      <c r="E1449" s="344">
        <f t="shared" si="131"/>
        <v>7.1560370307042183</v>
      </c>
      <c r="F1449" s="345">
        <f>SUM(E$12:E1449)</f>
        <v>5927.325542099321</v>
      </c>
      <c r="G1449" s="345">
        <f t="shared" si="132"/>
        <v>197.57751806997737</v>
      </c>
      <c r="H1449" s="350">
        <f t="shared" si="134"/>
        <v>166</v>
      </c>
      <c r="I1449" s="350">
        <f t="shared" si="134"/>
        <v>55</v>
      </c>
    </row>
    <row r="1450" spans="2:9" hidden="1" x14ac:dyDescent="0.3">
      <c r="B1450" s="354">
        <v>1439</v>
      </c>
      <c r="C1450" s="393">
        <v>183040944</v>
      </c>
      <c r="D1450" s="349">
        <v>293245</v>
      </c>
      <c r="E1450" s="344">
        <f t="shared" si="131"/>
        <v>7.1629741810987078</v>
      </c>
      <c r="F1450" s="345">
        <f>SUM(E$12:E1450)</f>
        <v>5934.4885162804194</v>
      </c>
      <c r="G1450" s="345">
        <f t="shared" si="132"/>
        <v>197.81628387601398</v>
      </c>
      <c r="H1450" s="350">
        <f t="shared" si="134"/>
        <v>166</v>
      </c>
      <c r="I1450" s="350">
        <f t="shared" si="134"/>
        <v>55</v>
      </c>
    </row>
    <row r="1451" spans="2:9" hidden="1" x14ac:dyDescent="0.3">
      <c r="B1451" s="354">
        <v>1440</v>
      </c>
      <c r="C1451" s="393">
        <v>183334189</v>
      </c>
      <c r="D1451" s="349">
        <v>293530</v>
      </c>
      <c r="E1451" s="344">
        <f t="shared" si="131"/>
        <v>7.1699357580790934</v>
      </c>
      <c r="F1451" s="345">
        <f>SUM(E$12:E1451)</f>
        <v>5941.6584520384986</v>
      </c>
      <c r="G1451" s="345">
        <f t="shared" si="132"/>
        <v>198.05528173461661</v>
      </c>
      <c r="H1451" s="350">
        <f t="shared" si="134"/>
        <v>166</v>
      </c>
      <c r="I1451" s="350">
        <f t="shared" si="134"/>
        <v>55</v>
      </c>
    </row>
    <row r="1452" spans="2:9" hidden="1" x14ac:dyDescent="0.3">
      <c r="B1452" s="354">
        <v>1441</v>
      </c>
      <c r="C1452" s="393">
        <v>183627719</v>
      </c>
      <c r="D1452" s="349">
        <v>293814</v>
      </c>
      <c r="E1452" s="344">
        <f t="shared" si="131"/>
        <v>7.1768729084735829</v>
      </c>
      <c r="F1452" s="345">
        <f>SUM(E$12:E1452)</f>
        <v>5948.8353249469719</v>
      </c>
      <c r="G1452" s="345">
        <f t="shared" si="132"/>
        <v>198.29451083156573</v>
      </c>
      <c r="H1452" s="350">
        <f t="shared" si="134"/>
        <v>166</v>
      </c>
      <c r="I1452" s="350">
        <f t="shared" si="134"/>
        <v>55</v>
      </c>
    </row>
    <row r="1453" spans="2:9" hidden="1" x14ac:dyDescent="0.3">
      <c r="B1453" s="354">
        <v>1442</v>
      </c>
      <c r="C1453" s="393">
        <v>183921533</v>
      </c>
      <c r="D1453" s="349">
        <v>294099</v>
      </c>
      <c r="E1453" s="344">
        <f t="shared" si="131"/>
        <v>7.1838344854539677</v>
      </c>
      <c r="F1453" s="345">
        <f>SUM(E$12:E1453)</f>
        <v>5956.019159432426</v>
      </c>
      <c r="G1453" s="345">
        <f t="shared" si="132"/>
        <v>198.53397198108087</v>
      </c>
      <c r="H1453" s="350">
        <f t="shared" si="134"/>
        <v>166</v>
      </c>
      <c r="I1453" s="350">
        <f t="shared" si="134"/>
        <v>55</v>
      </c>
    </row>
    <row r="1454" spans="2:9" hidden="1" x14ac:dyDescent="0.3">
      <c r="B1454" s="354">
        <v>1443</v>
      </c>
      <c r="C1454" s="393">
        <v>184215632</v>
      </c>
      <c r="D1454" s="349">
        <v>294384</v>
      </c>
      <c r="E1454" s="344">
        <f t="shared" si="131"/>
        <v>7.1907960624343534</v>
      </c>
      <c r="F1454" s="345">
        <f>SUM(E$12:E1454)</f>
        <v>5963.20995549486</v>
      </c>
      <c r="G1454" s="345">
        <f t="shared" si="132"/>
        <v>198.773665183162</v>
      </c>
      <c r="H1454" s="350">
        <f t="shared" si="134"/>
        <v>166</v>
      </c>
      <c r="I1454" s="350">
        <f t="shared" si="134"/>
        <v>55</v>
      </c>
    </row>
    <row r="1455" spans="2:9" hidden="1" x14ac:dyDescent="0.3">
      <c r="B1455" s="354">
        <v>1444</v>
      </c>
      <c r="C1455" s="393">
        <v>184510016</v>
      </c>
      <c r="D1455" s="349">
        <v>294668</v>
      </c>
      <c r="E1455" s="344">
        <f t="shared" si="131"/>
        <v>7.1977332128288429</v>
      </c>
      <c r="F1455" s="345">
        <f>SUM(E$12:E1455)</f>
        <v>5970.407688707689</v>
      </c>
      <c r="G1455" s="345">
        <f t="shared" si="132"/>
        <v>199.01358962358964</v>
      </c>
      <c r="H1455" s="350">
        <f t="shared" ref="H1455:I1470" si="135">H1454</f>
        <v>166</v>
      </c>
      <c r="I1455" s="350">
        <f t="shared" si="135"/>
        <v>55</v>
      </c>
    </row>
    <row r="1456" spans="2:9" hidden="1" x14ac:dyDescent="0.3">
      <c r="B1456" s="354">
        <v>1445</v>
      </c>
      <c r="C1456" s="393">
        <v>184804684</v>
      </c>
      <c r="D1456" s="349">
        <v>294953</v>
      </c>
      <c r="E1456" s="344">
        <f t="shared" si="131"/>
        <v>7.2046947898092286</v>
      </c>
      <c r="F1456" s="345">
        <f>SUM(E$12:E1456)</f>
        <v>5977.6123834974978</v>
      </c>
      <c r="G1456" s="345">
        <f t="shared" si="132"/>
        <v>199.25374611658327</v>
      </c>
      <c r="H1456" s="350">
        <f t="shared" si="135"/>
        <v>166</v>
      </c>
      <c r="I1456" s="350">
        <f t="shared" si="135"/>
        <v>55</v>
      </c>
    </row>
    <row r="1457" spans="2:9" hidden="1" x14ac:dyDescent="0.3">
      <c r="B1457" s="354">
        <v>1446</v>
      </c>
      <c r="C1457" s="393">
        <v>185099637</v>
      </c>
      <c r="D1457" s="349">
        <v>295239</v>
      </c>
      <c r="E1457" s="344">
        <f t="shared" si="131"/>
        <v>7.2116807933755096</v>
      </c>
      <c r="F1457" s="345">
        <f>SUM(E$12:E1457)</f>
        <v>5984.8240642908731</v>
      </c>
      <c r="G1457" s="345">
        <f t="shared" si="132"/>
        <v>199.49413547636243</v>
      </c>
      <c r="H1457" s="350">
        <f t="shared" si="135"/>
        <v>166</v>
      </c>
      <c r="I1457" s="350">
        <f t="shared" si="135"/>
        <v>55</v>
      </c>
    </row>
    <row r="1458" spans="2:9" hidden="1" x14ac:dyDescent="0.3">
      <c r="B1458" s="354">
        <v>1447</v>
      </c>
      <c r="C1458" s="393">
        <v>185394876</v>
      </c>
      <c r="D1458" s="349">
        <v>295524</v>
      </c>
      <c r="E1458" s="344">
        <f t="shared" si="131"/>
        <v>7.2186423703558953</v>
      </c>
      <c r="F1458" s="345">
        <f>SUM(E$12:E1458)</f>
        <v>5992.0427066612292</v>
      </c>
      <c r="G1458" s="345">
        <f t="shared" si="132"/>
        <v>199.73475688870764</v>
      </c>
      <c r="H1458" s="350">
        <f t="shared" si="135"/>
        <v>166</v>
      </c>
      <c r="I1458" s="350">
        <f t="shared" si="135"/>
        <v>55</v>
      </c>
    </row>
    <row r="1459" spans="2:9" hidden="1" x14ac:dyDescent="0.3">
      <c r="B1459" s="354">
        <v>1448</v>
      </c>
      <c r="C1459" s="393">
        <v>185690400</v>
      </c>
      <c r="D1459" s="349">
        <v>295809</v>
      </c>
      <c r="E1459" s="344">
        <f t="shared" si="131"/>
        <v>7.225603947336281</v>
      </c>
      <c r="F1459" s="345">
        <f>SUM(E$12:E1459)</f>
        <v>5999.2683106085651</v>
      </c>
      <c r="G1459" s="345">
        <f t="shared" si="132"/>
        <v>199.97561035361883</v>
      </c>
      <c r="H1459" s="350">
        <f t="shared" si="135"/>
        <v>166</v>
      </c>
      <c r="I1459" s="350">
        <f t="shared" si="135"/>
        <v>55</v>
      </c>
    </row>
    <row r="1460" spans="2:9" hidden="1" x14ac:dyDescent="0.3">
      <c r="B1460" s="354">
        <v>1449</v>
      </c>
      <c r="C1460" s="393">
        <v>185986209</v>
      </c>
      <c r="D1460" s="349">
        <v>296094</v>
      </c>
      <c r="E1460" s="344">
        <f t="shared" si="131"/>
        <v>7.2325655243166667</v>
      </c>
      <c r="F1460" s="345">
        <f>SUM(E$12:E1460)</f>
        <v>6006.5008761328818</v>
      </c>
      <c r="G1460" s="345">
        <f t="shared" si="132"/>
        <v>200.21669587109605</v>
      </c>
      <c r="H1460" s="350">
        <f t="shared" si="135"/>
        <v>166</v>
      </c>
      <c r="I1460" s="350">
        <f t="shared" si="135"/>
        <v>55</v>
      </c>
    </row>
    <row r="1461" spans="2:9" hidden="1" x14ac:dyDescent="0.3">
      <c r="B1461" s="354">
        <v>1450</v>
      </c>
      <c r="C1461" s="393">
        <v>186282303</v>
      </c>
      <c r="D1461" s="349">
        <v>296380</v>
      </c>
      <c r="E1461" s="344">
        <f t="shared" si="131"/>
        <v>7.2395515278829476</v>
      </c>
      <c r="F1461" s="345">
        <f>SUM(E$12:E1461)</f>
        <v>6013.7404276607649</v>
      </c>
      <c r="G1461" s="345">
        <f t="shared" si="132"/>
        <v>200.45801425535882</v>
      </c>
      <c r="H1461" s="350">
        <f t="shared" si="135"/>
        <v>166</v>
      </c>
      <c r="I1461" s="350">
        <f t="shared" si="135"/>
        <v>55</v>
      </c>
    </row>
    <row r="1462" spans="2:9" hidden="1" x14ac:dyDescent="0.3">
      <c r="B1462" s="354">
        <v>1451</v>
      </c>
      <c r="C1462" s="393">
        <v>186578683</v>
      </c>
      <c r="D1462" s="349">
        <v>296666</v>
      </c>
      <c r="E1462" s="344">
        <f t="shared" si="131"/>
        <v>7.2465375314492295</v>
      </c>
      <c r="F1462" s="345">
        <f>SUM(E$12:E1462)</f>
        <v>6020.9869651922145</v>
      </c>
      <c r="G1462" s="345">
        <f t="shared" si="132"/>
        <v>200.69956550640714</v>
      </c>
      <c r="H1462" s="350">
        <f t="shared" si="135"/>
        <v>166</v>
      </c>
      <c r="I1462" s="350">
        <f t="shared" si="135"/>
        <v>55</v>
      </c>
    </row>
    <row r="1463" spans="2:9" hidden="1" x14ac:dyDescent="0.3">
      <c r="B1463" s="354">
        <v>1452</v>
      </c>
      <c r="C1463" s="393">
        <v>186875349</v>
      </c>
      <c r="D1463" s="349">
        <v>296951</v>
      </c>
      <c r="E1463" s="344">
        <f t="shared" si="131"/>
        <v>7.2534991084296152</v>
      </c>
      <c r="F1463" s="345">
        <f>SUM(E$12:E1463)</f>
        <v>6028.2404643006439</v>
      </c>
      <c r="G1463" s="345">
        <f t="shared" si="132"/>
        <v>200.94134881002145</v>
      </c>
      <c r="H1463" s="350">
        <f t="shared" si="135"/>
        <v>166</v>
      </c>
      <c r="I1463" s="350">
        <f t="shared" si="135"/>
        <v>55</v>
      </c>
    </row>
    <row r="1464" spans="2:9" hidden="1" x14ac:dyDescent="0.3">
      <c r="B1464" s="354">
        <v>1453</v>
      </c>
      <c r="C1464" s="393">
        <v>187172300</v>
      </c>
      <c r="D1464" s="349">
        <v>297237</v>
      </c>
      <c r="E1464" s="344">
        <f t="shared" si="131"/>
        <v>7.2604851119958962</v>
      </c>
      <c r="F1464" s="345">
        <f>SUM(E$12:E1464)</f>
        <v>6035.5009494126398</v>
      </c>
      <c r="G1464" s="345">
        <f t="shared" si="132"/>
        <v>201.18336498042132</v>
      </c>
      <c r="H1464" s="350">
        <f t="shared" si="135"/>
        <v>166</v>
      </c>
      <c r="I1464" s="350">
        <f t="shared" si="135"/>
        <v>55</v>
      </c>
    </row>
    <row r="1465" spans="2:9" hidden="1" x14ac:dyDescent="0.3">
      <c r="B1465" s="354">
        <v>1454</v>
      </c>
      <c r="C1465" s="393">
        <v>187469537</v>
      </c>
      <c r="D1465" s="349">
        <v>297523</v>
      </c>
      <c r="E1465" s="344">
        <f t="shared" si="131"/>
        <v>7.2674711155621781</v>
      </c>
      <c r="F1465" s="345">
        <f>SUM(E$12:E1465)</f>
        <v>6042.7684205282021</v>
      </c>
      <c r="G1465" s="345">
        <f t="shared" si="132"/>
        <v>201.42561401760673</v>
      </c>
      <c r="H1465" s="350">
        <f t="shared" si="135"/>
        <v>166</v>
      </c>
      <c r="I1465" s="350">
        <f t="shared" si="135"/>
        <v>55</v>
      </c>
    </row>
    <row r="1466" spans="2:9" hidden="1" x14ac:dyDescent="0.3">
      <c r="B1466" s="354">
        <v>1455</v>
      </c>
      <c r="C1466" s="393">
        <v>187767060</v>
      </c>
      <c r="D1466" s="349">
        <v>297809</v>
      </c>
      <c r="E1466" s="344">
        <f t="shared" si="131"/>
        <v>7.274457119128459</v>
      </c>
      <c r="F1466" s="345">
        <f>SUM(E$12:E1466)</f>
        <v>6050.0428776473309</v>
      </c>
      <c r="G1466" s="345">
        <f t="shared" si="132"/>
        <v>201.6680959215777</v>
      </c>
      <c r="H1466" s="350">
        <f t="shared" si="135"/>
        <v>166</v>
      </c>
      <c r="I1466" s="350">
        <f t="shared" si="135"/>
        <v>55</v>
      </c>
    </row>
    <row r="1467" spans="2:9" hidden="1" x14ac:dyDescent="0.3">
      <c r="B1467" s="354">
        <v>1456</v>
      </c>
      <c r="C1467" s="393">
        <v>188064869</v>
      </c>
      <c r="D1467" s="349">
        <v>298096</v>
      </c>
      <c r="E1467" s="344">
        <f t="shared" si="131"/>
        <v>7.2814675492806371</v>
      </c>
      <c r="F1467" s="345">
        <f>SUM(E$12:E1467)</f>
        <v>6057.3243451966118</v>
      </c>
      <c r="G1467" s="345">
        <f t="shared" si="132"/>
        <v>201.91081150655373</v>
      </c>
      <c r="H1467" s="350">
        <f t="shared" si="135"/>
        <v>166</v>
      </c>
      <c r="I1467" s="350">
        <f t="shared" si="135"/>
        <v>55</v>
      </c>
    </row>
    <row r="1468" spans="2:9" hidden="1" x14ac:dyDescent="0.3">
      <c r="B1468" s="354">
        <v>1457</v>
      </c>
      <c r="C1468" s="393">
        <v>188362965</v>
      </c>
      <c r="D1468" s="349">
        <v>298382</v>
      </c>
      <c r="E1468" s="344">
        <f t="shared" si="131"/>
        <v>7.288453552846919</v>
      </c>
      <c r="F1468" s="345">
        <f>SUM(E$12:E1468)</f>
        <v>6064.6127987494583</v>
      </c>
      <c r="G1468" s="345">
        <f t="shared" si="132"/>
        <v>202.15375995831528</v>
      </c>
      <c r="H1468" s="350">
        <f t="shared" si="135"/>
        <v>166</v>
      </c>
      <c r="I1468" s="350">
        <f t="shared" si="135"/>
        <v>55</v>
      </c>
    </row>
    <row r="1469" spans="2:9" hidden="1" x14ac:dyDescent="0.3">
      <c r="B1469" s="354">
        <v>1458</v>
      </c>
      <c r="C1469" s="393">
        <v>188661347</v>
      </c>
      <c r="D1469" s="349">
        <v>298668</v>
      </c>
      <c r="E1469" s="344">
        <f t="shared" si="131"/>
        <v>7.2954395564132</v>
      </c>
      <c r="F1469" s="345">
        <f>SUM(E$12:E1469)</f>
        <v>6071.9082383058712</v>
      </c>
      <c r="G1469" s="345">
        <f t="shared" si="132"/>
        <v>202.39694127686238</v>
      </c>
      <c r="H1469" s="350">
        <f t="shared" si="135"/>
        <v>166</v>
      </c>
      <c r="I1469" s="350">
        <f t="shared" si="135"/>
        <v>55</v>
      </c>
    </row>
    <row r="1470" spans="2:9" hidden="1" x14ac:dyDescent="0.3">
      <c r="B1470" s="354">
        <v>1459</v>
      </c>
      <c r="C1470" s="393">
        <v>188960015</v>
      </c>
      <c r="D1470" s="349">
        <v>298955</v>
      </c>
      <c r="E1470" s="344">
        <f t="shared" si="131"/>
        <v>7.302449986565378</v>
      </c>
      <c r="F1470" s="345">
        <f>SUM(E$12:E1470)</f>
        <v>6079.2106882924363</v>
      </c>
      <c r="G1470" s="345">
        <f t="shared" si="132"/>
        <v>202.64035627641454</v>
      </c>
      <c r="H1470" s="350">
        <f t="shared" si="135"/>
        <v>166</v>
      </c>
      <c r="I1470" s="350">
        <f t="shared" si="135"/>
        <v>55</v>
      </c>
    </row>
    <row r="1471" spans="2:9" hidden="1" x14ac:dyDescent="0.3">
      <c r="B1471" s="354">
        <v>1460</v>
      </c>
      <c r="C1471" s="393">
        <v>189258970</v>
      </c>
      <c r="D1471" s="349">
        <v>299242</v>
      </c>
      <c r="E1471" s="344">
        <f t="shared" si="131"/>
        <v>7.3094604167175552</v>
      </c>
      <c r="F1471" s="345">
        <f>SUM(E$12:E1471)</f>
        <v>6086.5201487091535</v>
      </c>
      <c r="G1471" s="345">
        <f t="shared" si="132"/>
        <v>202.88400495697178</v>
      </c>
      <c r="H1471" s="350">
        <f t="shared" ref="H1471:I1486" si="136">H1470</f>
        <v>166</v>
      </c>
      <c r="I1471" s="350">
        <f t="shared" si="136"/>
        <v>55</v>
      </c>
    </row>
    <row r="1472" spans="2:9" hidden="1" x14ac:dyDescent="0.3">
      <c r="B1472" s="354">
        <v>1461</v>
      </c>
      <c r="C1472" s="393">
        <v>189558212</v>
      </c>
      <c r="D1472" s="349">
        <v>299528</v>
      </c>
      <c r="E1472" s="344">
        <f t="shared" si="131"/>
        <v>7.3164464202838371</v>
      </c>
      <c r="F1472" s="345">
        <f>SUM(E$12:E1472)</f>
        <v>6093.8365951294372</v>
      </c>
      <c r="G1472" s="345">
        <f t="shared" si="132"/>
        <v>203.12788650431457</v>
      </c>
      <c r="H1472" s="350">
        <f t="shared" si="136"/>
        <v>166</v>
      </c>
      <c r="I1472" s="350">
        <f t="shared" si="136"/>
        <v>55</v>
      </c>
    </row>
    <row r="1473" spans="2:9" hidden="1" x14ac:dyDescent="0.3">
      <c r="B1473" s="354">
        <v>1462</v>
      </c>
      <c r="C1473" s="393">
        <v>189857740</v>
      </c>
      <c r="D1473" s="349">
        <v>299815</v>
      </c>
      <c r="E1473" s="344">
        <f t="shared" si="131"/>
        <v>7.3234568504360142</v>
      </c>
      <c r="F1473" s="345">
        <f>SUM(E$12:E1473)</f>
        <v>6101.1600519798731</v>
      </c>
      <c r="G1473" s="345">
        <f t="shared" si="132"/>
        <v>203.37200173266243</v>
      </c>
      <c r="H1473" s="350">
        <f t="shared" si="136"/>
        <v>166</v>
      </c>
      <c r="I1473" s="350">
        <f t="shared" si="136"/>
        <v>55</v>
      </c>
    </row>
    <row r="1474" spans="2:9" hidden="1" x14ac:dyDescent="0.3">
      <c r="B1474" s="354">
        <v>1463</v>
      </c>
      <c r="C1474" s="393">
        <v>190157555</v>
      </c>
      <c r="D1474" s="349">
        <v>300102</v>
      </c>
      <c r="E1474" s="344">
        <f t="shared" si="131"/>
        <v>7.3304672805881923</v>
      </c>
      <c r="F1474" s="345">
        <f>SUM(E$12:E1474)</f>
        <v>6108.490519260461</v>
      </c>
      <c r="G1474" s="345">
        <f t="shared" si="132"/>
        <v>203.61635064201536</v>
      </c>
      <c r="H1474" s="350">
        <f t="shared" si="136"/>
        <v>166</v>
      </c>
      <c r="I1474" s="350">
        <f t="shared" si="136"/>
        <v>55</v>
      </c>
    </row>
    <row r="1475" spans="2:9" hidden="1" x14ac:dyDescent="0.3">
      <c r="B1475" s="354">
        <v>1464</v>
      </c>
      <c r="C1475" s="393">
        <v>190457657</v>
      </c>
      <c r="D1475" s="349">
        <v>300389</v>
      </c>
      <c r="E1475" s="344">
        <f t="shared" si="131"/>
        <v>7.3374777107403695</v>
      </c>
      <c r="F1475" s="345">
        <f>SUM(E$12:E1475)</f>
        <v>6115.8279969712012</v>
      </c>
      <c r="G1475" s="345">
        <f t="shared" si="132"/>
        <v>203.86093323237338</v>
      </c>
      <c r="H1475" s="350">
        <f t="shared" si="136"/>
        <v>166</v>
      </c>
      <c r="I1475" s="350">
        <f t="shared" si="136"/>
        <v>55</v>
      </c>
    </row>
    <row r="1476" spans="2:9" hidden="1" x14ac:dyDescent="0.3">
      <c r="B1476" s="354">
        <v>1465</v>
      </c>
      <c r="C1476" s="393">
        <v>190758046</v>
      </c>
      <c r="D1476" s="349">
        <v>300677</v>
      </c>
      <c r="E1476" s="344">
        <f t="shared" si="131"/>
        <v>7.3445125674784437</v>
      </c>
      <c r="F1476" s="345">
        <f>SUM(E$12:E1476)</f>
        <v>6123.1725095386801</v>
      </c>
      <c r="G1476" s="345">
        <f t="shared" si="132"/>
        <v>204.10575031795599</v>
      </c>
      <c r="H1476" s="350">
        <f t="shared" si="136"/>
        <v>166</v>
      </c>
      <c r="I1476" s="350">
        <f t="shared" si="136"/>
        <v>55</v>
      </c>
    </row>
    <row r="1477" spans="2:9" hidden="1" x14ac:dyDescent="0.3">
      <c r="B1477" s="354">
        <v>1466</v>
      </c>
      <c r="C1477" s="393">
        <v>191058723</v>
      </c>
      <c r="D1477" s="349">
        <v>300964</v>
      </c>
      <c r="E1477" s="344">
        <f t="shared" si="131"/>
        <v>7.3515229976306209</v>
      </c>
      <c r="F1477" s="345">
        <f>SUM(E$12:E1477)</f>
        <v>6130.5240325363111</v>
      </c>
      <c r="G1477" s="345">
        <f t="shared" si="132"/>
        <v>204.35080108454369</v>
      </c>
      <c r="H1477" s="350">
        <f t="shared" si="136"/>
        <v>166</v>
      </c>
      <c r="I1477" s="350">
        <f t="shared" si="136"/>
        <v>55</v>
      </c>
    </row>
    <row r="1478" spans="2:9" hidden="1" x14ac:dyDescent="0.3">
      <c r="B1478" s="354">
        <v>1467</v>
      </c>
      <c r="C1478" s="393">
        <v>191359687</v>
      </c>
      <c r="D1478" s="349">
        <v>301251</v>
      </c>
      <c r="E1478" s="344">
        <f t="shared" si="131"/>
        <v>7.358533427782799</v>
      </c>
      <c r="F1478" s="345">
        <f>SUM(E$12:E1478)</f>
        <v>6137.8825659640943</v>
      </c>
      <c r="G1478" s="345">
        <f t="shared" si="132"/>
        <v>204.59608553213647</v>
      </c>
      <c r="H1478" s="350">
        <f t="shared" si="136"/>
        <v>166</v>
      </c>
      <c r="I1478" s="350">
        <f t="shared" si="136"/>
        <v>55</v>
      </c>
    </row>
    <row r="1479" spans="2:9" hidden="1" x14ac:dyDescent="0.3">
      <c r="B1479" s="354">
        <v>1468</v>
      </c>
      <c r="C1479" s="393">
        <v>191660938</v>
      </c>
      <c r="D1479" s="349">
        <v>301539</v>
      </c>
      <c r="E1479" s="344">
        <f t="shared" si="131"/>
        <v>7.3655682845208723</v>
      </c>
      <c r="F1479" s="345">
        <f>SUM(E$12:E1479)</f>
        <v>6145.2481342486153</v>
      </c>
      <c r="G1479" s="345">
        <f t="shared" si="132"/>
        <v>204.84160447495384</v>
      </c>
      <c r="H1479" s="350">
        <f t="shared" si="136"/>
        <v>166</v>
      </c>
      <c r="I1479" s="350">
        <f t="shared" si="136"/>
        <v>55</v>
      </c>
    </row>
    <row r="1480" spans="2:9" hidden="1" x14ac:dyDescent="0.3">
      <c r="B1480" s="354">
        <v>1469</v>
      </c>
      <c r="C1480" s="393">
        <v>191962477</v>
      </c>
      <c r="D1480" s="349">
        <v>301827</v>
      </c>
      <c r="E1480" s="344">
        <f t="shared" si="131"/>
        <v>7.3726031412589466</v>
      </c>
      <c r="F1480" s="345">
        <f>SUM(E$12:E1480)</f>
        <v>6152.6207373898742</v>
      </c>
      <c r="G1480" s="345">
        <f t="shared" si="132"/>
        <v>205.0873579129958</v>
      </c>
      <c r="H1480" s="350">
        <f t="shared" si="136"/>
        <v>166</v>
      </c>
      <c r="I1480" s="350">
        <f t="shared" si="136"/>
        <v>55</v>
      </c>
    </row>
    <row r="1481" spans="2:9" hidden="1" x14ac:dyDescent="0.3">
      <c r="B1481" s="354">
        <v>1470</v>
      </c>
      <c r="C1481" s="393">
        <v>192264304</v>
      </c>
      <c r="D1481" s="349">
        <v>302114</v>
      </c>
      <c r="E1481" s="344">
        <f t="shared" si="131"/>
        <v>7.3796135714111237</v>
      </c>
      <c r="F1481" s="345">
        <f>SUM(E$12:E1481)</f>
        <v>6160.0003509612852</v>
      </c>
      <c r="G1481" s="345">
        <f t="shared" si="132"/>
        <v>205.33334503204284</v>
      </c>
      <c r="H1481" s="350">
        <f t="shared" si="136"/>
        <v>166</v>
      </c>
      <c r="I1481" s="350">
        <f t="shared" si="136"/>
        <v>55</v>
      </c>
    </row>
    <row r="1482" spans="2:9" hidden="1" x14ac:dyDescent="0.3">
      <c r="B1482" s="354">
        <v>1471</v>
      </c>
      <c r="C1482" s="393">
        <v>192566418</v>
      </c>
      <c r="D1482" s="349">
        <v>302402</v>
      </c>
      <c r="E1482" s="344">
        <f t="shared" si="131"/>
        <v>7.386648428149198</v>
      </c>
      <c r="F1482" s="345">
        <f>SUM(E$12:E1482)</f>
        <v>6167.3869993894341</v>
      </c>
      <c r="G1482" s="345">
        <f t="shared" si="132"/>
        <v>205.57956664631448</v>
      </c>
      <c r="H1482" s="350">
        <f t="shared" si="136"/>
        <v>166</v>
      </c>
      <c r="I1482" s="350">
        <f t="shared" si="136"/>
        <v>55</v>
      </c>
    </row>
    <row r="1483" spans="2:9" hidden="1" x14ac:dyDescent="0.3">
      <c r="B1483" s="354">
        <v>1472</v>
      </c>
      <c r="C1483" s="393">
        <v>192868820</v>
      </c>
      <c r="D1483" s="349">
        <v>302690</v>
      </c>
      <c r="E1483" s="344">
        <f t="shared" si="131"/>
        <v>7.3936832848872713</v>
      </c>
      <c r="F1483" s="345">
        <f>SUM(E$12:E1483)</f>
        <v>6174.7806826743217</v>
      </c>
      <c r="G1483" s="345">
        <f t="shared" si="132"/>
        <v>205.82602275581073</v>
      </c>
      <c r="H1483" s="350">
        <f t="shared" si="136"/>
        <v>166</v>
      </c>
      <c r="I1483" s="350">
        <f t="shared" si="136"/>
        <v>55</v>
      </c>
    </row>
    <row r="1484" spans="2:9" hidden="1" x14ac:dyDescent="0.3">
      <c r="B1484" s="354">
        <v>1473</v>
      </c>
      <c r="C1484" s="393">
        <v>193171510</v>
      </c>
      <c r="D1484" s="349">
        <v>302978</v>
      </c>
      <c r="E1484" s="344">
        <f t="shared" ref="E1484:E1547" si="137">D1484/(VLOOKUP(H1484,$L$12:$N$51,3,0)+VLOOKUP(I1484,$P$12:$R$131,3,0)*$F$8/$E$8)</f>
        <v>7.4007181416253447</v>
      </c>
      <c r="F1484" s="345">
        <f>SUM(E$12:E1484)</f>
        <v>6182.1814008159472</v>
      </c>
      <c r="G1484" s="345">
        <f t="shared" si="132"/>
        <v>206.07271336053157</v>
      </c>
      <c r="H1484" s="350">
        <f t="shared" si="136"/>
        <v>166</v>
      </c>
      <c r="I1484" s="350">
        <f t="shared" si="136"/>
        <v>55</v>
      </c>
    </row>
    <row r="1485" spans="2:9" hidden="1" x14ac:dyDescent="0.3">
      <c r="B1485" s="354">
        <v>1474</v>
      </c>
      <c r="C1485" s="393">
        <v>193474488</v>
      </c>
      <c r="D1485" s="349">
        <v>303267</v>
      </c>
      <c r="E1485" s="344">
        <f t="shared" si="137"/>
        <v>7.4077774249493151</v>
      </c>
      <c r="F1485" s="345">
        <f>SUM(E$12:E1485)</f>
        <v>6189.5891782408962</v>
      </c>
      <c r="G1485" s="345">
        <f t="shared" ref="G1485:G1548" si="138">F1485/$B$8</f>
        <v>206.31963927469653</v>
      </c>
      <c r="H1485" s="350">
        <f t="shared" si="136"/>
        <v>166</v>
      </c>
      <c r="I1485" s="350">
        <f t="shared" si="136"/>
        <v>55</v>
      </c>
    </row>
    <row r="1486" spans="2:9" hidden="1" x14ac:dyDescent="0.3">
      <c r="B1486" s="354">
        <v>1475</v>
      </c>
      <c r="C1486" s="393">
        <v>193777755</v>
      </c>
      <c r="D1486" s="349">
        <v>303555</v>
      </c>
      <c r="E1486" s="344">
        <f t="shared" si="137"/>
        <v>7.4148122816873885</v>
      </c>
      <c r="F1486" s="345">
        <f>SUM(E$12:E1486)</f>
        <v>6197.003990522584</v>
      </c>
      <c r="G1486" s="345">
        <f t="shared" si="138"/>
        <v>206.56679968408613</v>
      </c>
      <c r="H1486" s="350">
        <f t="shared" si="136"/>
        <v>166</v>
      </c>
      <c r="I1486" s="350">
        <f t="shared" si="136"/>
        <v>55</v>
      </c>
    </row>
    <row r="1487" spans="2:9" hidden="1" x14ac:dyDescent="0.3">
      <c r="B1487" s="354">
        <v>1476</v>
      </c>
      <c r="C1487" s="393">
        <v>194081310</v>
      </c>
      <c r="D1487" s="349">
        <v>303843</v>
      </c>
      <c r="E1487" s="344">
        <f t="shared" si="137"/>
        <v>7.4218471384254618</v>
      </c>
      <c r="F1487" s="345">
        <f>SUM(E$12:E1487)</f>
        <v>6204.4258376610096</v>
      </c>
      <c r="G1487" s="345">
        <f t="shared" si="138"/>
        <v>206.81419458870033</v>
      </c>
      <c r="H1487" s="350">
        <f t="shared" ref="H1487:I1502" si="139">H1486</f>
        <v>166</v>
      </c>
      <c r="I1487" s="350">
        <f t="shared" si="139"/>
        <v>55</v>
      </c>
    </row>
    <row r="1488" spans="2:9" hidden="1" x14ac:dyDescent="0.3">
      <c r="B1488" s="354">
        <v>1477</v>
      </c>
      <c r="C1488" s="393">
        <v>194385153</v>
      </c>
      <c r="D1488" s="349">
        <v>304132</v>
      </c>
      <c r="E1488" s="344">
        <f t="shared" si="137"/>
        <v>7.4289064217494323</v>
      </c>
      <c r="F1488" s="345">
        <f>SUM(E$12:E1488)</f>
        <v>6211.8547440827588</v>
      </c>
      <c r="G1488" s="345">
        <f t="shared" si="138"/>
        <v>207.06182480275862</v>
      </c>
      <c r="H1488" s="350">
        <f t="shared" si="139"/>
        <v>166</v>
      </c>
      <c r="I1488" s="350">
        <f t="shared" si="139"/>
        <v>55</v>
      </c>
    </row>
    <row r="1489" spans="2:9" hidden="1" x14ac:dyDescent="0.3">
      <c r="B1489" s="354">
        <v>1478</v>
      </c>
      <c r="C1489" s="393">
        <v>194689285</v>
      </c>
      <c r="D1489" s="349">
        <v>304421</v>
      </c>
      <c r="E1489" s="344">
        <f t="shared" si="137"/>
        <v>7.4359657050734018</v>
      </c>
      <c r="F1489" s="345">
        <f>SUM(E$12:E1489)</f>
        <v>6219.2907097878324</v>
      </c>
      <c r="G1489" s="345">
        <f t="shared" si="138"/>
        <v>207.30969032626109</v>
      </c>
      <c r="H1489" s="350">
        <f t="shared" si="139"/>
        <v>166</v>
      </c>
      <c r="I1489" s="350">
        <f t="shared" si="139"/>
        <v>55</v>
      </c>
    </row>
    <row r="1490" spans="2:9" hidden="1" x14ac:dyDescent="0.3">
      <c r="B1490" s="354">
        <v>1479</v>
      </c>
      <c r="C1490" s="393">
        <v>194993706</v>
      </c>
      <c r="D1490" s="349">
        <v>304710</v>
      </c>
      <c r="E1490" s="344">
        <f t="shared" si="137"/>
        <v>7.4430249883973714</v>
      </c>
      <c r="F1490" s="345">
        <f>SUM(E$12:E1490)</f>
        <v>6226.7337347762295</v>
      </c>
      <c r="G1490" s="345">
        <f t="shared" si="138"/>
        <v>207.55779115920765</v>
      </c>
      <c r="H1490" s="350">
        <f t="shared" si="139"/>
        <v>166</v>
      </c>
      <c r="I1490" s="350">
        <f t="shared" si="139"/>
        <v>55</v>
      </c>
    </row>
    <row r="1491" spans="2:9" hidden="1" x14ac:dyDescent="0.3">
      <c r="B1491" s="354">
        <v>1480</v>
      </c>
      <c r="C1491" s="393">
        <v>195298416</v>
      </c>
      <c r="D1491" s="349">
        <v>304998</v>
      </c>
      <c r="E1491" s="344">
        <f t="shared" si="137"/>
        <v>7.4500598451354456</v>
      </c>
      <c r="F1491" s="345">
        <f>SUM(E$12:E1491)</f>
        <v>6234.1837946213645</v>
      </c>
      <c r="G1491" s="345">
        <f t="shared" si="138"/>
        <v>207.8061264873788</v>
      </c>
      <c r="H1491" s="350">
        <f t="shared" si="139"/>
        <v>166</v>
      </c>
      <c r="I1491" s="350">
        <f t="shared" si="139"/>
        <v>55</v>
      </c>
    </row>
    <row r="1492" spans="2:9" hidden="1" x14ac:dyDescent="0.3">
      <c r="B1492" s="354">
        <v>1481</v>
      </c>
      <c r="C1492" s="393">
        <v>195603414</v>
      </c>
      <c r="D1492" s="349">
        <v>305287</v>
      </c>
      <c r="E1492" s="344">
        <f t="shared" si="137"/>
        <v>7.4571191284594152</v>
      </c>
      <c r="F1492" s="345">
        <f>SUM(E$12:E1492)</f>
        <v>6241.640913749824</v>
      </c>
      <c r="G1492" s="345">
        <f t="shared" si="138"/>
        <v>208.05469712499414</v>
      </c>
      <c r="H1492" s="350">
        <f t="shared" si="139"/>
        <v>166</v>
      </c>
      <c r="I1492" s="350">
        <f t="shared" si="139"/>
        <v>55</v>
      </c>
    </row>
    <row r="1493" spans="2:9" hidden="1" x14ac:dyDescent="0.3">
      <c r="B1493" s="354">
        <v>1482</v>
      </c>
      <c r="C1493" s="393">
        <v>195908701</v>
      </c>
      <c r="D1493" s="349">
        <v>305577</v>
      </c>
      <c r="E1493" s="344">
        <f t="shared" si="137"/>
        <v>7.4642028383692809</v>
      </c>
      <c r="F1493" s="345">
        <f>SUM(E$12:E1493)</f>
        <v>6249.1051165881936</v>
      </c>
      <c r="G1493" s="345">
        <f t="shared" si="138"/>
        <v>208.30350388627312</v>
      </c>
      <c r="H1493" s="350">
        <f t="shared" si="139"/>
        <v>166</v>
      </c>
      <c r="I1493" s="350">
        <f t="shared" si="139"/>
        <v>55</v>
      </c>
    </row>
    <row r="1494" spans="2:9" hidden="1" x14ac:dyDescent="0.3">
      <c r="B1494" s="354">
        <v>1483</v>
      </c>
      <c r="C1494" s="393">
        <v>196214278</v>
      </c>
      <c r="D1494" s="349">
        <v>305866</v>
      </c>
      <c r="E1494" s="344">
        <f t="shared" si="137"/>
        <v>7.4712621216932513</v>
      </c>
      <c r="F1494" s="345">
        <f>SUM(E$12:E1494)</f>
        <v>6256.5763787098867</v>
      </c>
      <c r="G1494" s="345">
        <f t="shared" si="138"/>
        <v>208.55254595699623</v>
      </c>
      <c r="H1494" s="350">
        <f t="shared" si="139"/>
        <v>166</v>
      </c>
      <c r="I1494" s="350">
        <f t="shared" si="139"/>
        <v>55</v>
      </c>
    </row>
    <row r="1495" spans="2:9" hidden="1" x14ac:dyDescent="0.3">
      <c r="B1495" s="354">
        <v>1484</v>
      </c>
      <c r="C1495" s="393">
        <v>196520144</v>
      </c>
      <c r="D1495" s="349">
        <v>306155</v>
      </c>
      <c r="E1495" s="344">
        <f t="shared" si="137"/>
        <v>7.4783214050172209</v>
      </c>
      <c r="F1495" s="345">
        <f>SUM(E$12:E1495)</f>
        <v>6264.0547001149043</v>
      </c>
      <c r="G1495" s="345">
        <f t="shared" si="138"/>
        <v>208.80182333716348</v>
      </c>
      <c r="H1495" s="350">
        <f t="shared" si="139"/>
        <v>166</v>
      </c>
      <c r="I1495" s="350">
        <f t="shared" si="139"/>
        <v>55</v>
      </c>
    </row>
    <row r="1496" spans="2:9" hidden="1" x14ac:dyDescent="0.3">
      <c r="B1496" s="354">
        <v>1485</v>
      </c>
      <c r="C1496" s="393">
        <v>196826299</v>
      </c>
      <c r="D1496" s="349">
        <v>306445</v>
      </c>
      <c r="E1496" s="344">
        <f t="shared" si="137"/>
        <v>7.4854051149270866</v>
      </c>
      <c r="F1496" s="345">
        <f>SUM(E$12:E1496)</f>
        <v>6271.5401052298312</v>
      </c>
      <c r="G1496" s="345">
        <f t="shared" si="138"/>
        <v>209.05133684099437</v>
      </c>
      <c r="H1496" s="350">
        <f t="shared" si="139"/>
        <v>166</v>
      </c>
      <c r="I1496" s="350">
        <f t="shared" si="139"/>
        <v>55</v>
      </c>
    </row>
    <row r="1497" spans="2:9" hidden="1" x14ac:dyDescent="0.3">
      <c r="B1497" s="354">
        <v>1486</v>
      </c>
      <c r="C1497" s="393">
        <v>197132744</v>
      </c>
      <c r="D1497" s="349">
        <v>306734</v>
      </c>
      <c r="E1497" s="344">
        <f t="shared" si="137"/>
        <v>7.4924643982510561</v>
      </c>
      <c r="F1497" s="345">
        <f>SUM(E$12:E1497)</f>
        <v>6279.0325696280825</v>
      </c>
      <c r="G1497" s="345">
        <f t="shared" si="138"/>
        <v>209.30108565426943</v>
      </c>
      <c r="H1497" s="350">
        <f t="shared" si="139"/>
        <v>166</v>
      </c>
      <c r="I1497" s="350">
        <f t="shared" si="139"/>
        <v>55</v>
      </c>
    </row>
    <row r="1498" spans="2:9" hidden="1" x14ac:dyDescent="0.3">
      <c r="B1498" s="354">
        <v>1487</v>
      </c>
      <c r="C1498" s="393">
        <v>197439478</v>
      </c>
      <c r="D1498" s="349">
        <v>307024</v>
      </c>
      <c r="E1498" s="344">
        <f t="shared" si="137"/>
        <v>7.4995481081609228</v>
      </c>
      <c r="F1498" s="345">
        <f>SUM(E$12:E1498)</f>
        <v>6286.532117736243</v>
      </c>
      <c r="G1498" s="345">
        <f t="shared" si="138"/>
        <v>209.55107059120809</v>
      </c>
      <c r="H1498" s="350">
        <f t="shared" si="139"/>
        <v>166</v>
      </c>
      <c r="I1498" s="350">
        <f t="shared" si="139"/>
        <v>55</v>
      </c>
    </row>
    <row r="1499" spans="2:9" hidden="1" x14ac:dyDescent="0.3">
      <c r="B1499" s="354">
        <v>1488</v>
      </c>
      <c r="C1499" s="393">
        <v>197746502</v>
      </c>
      <c r="D1499" s="349">
        <v>307314</v>
      </c>
      <c r="E1499" s="344">
        <f t="shared" si="137"/>
        <v>7.5066318180707885</v>
      </c>
      <c r="F1499" s="345">
        <f>SUM(E$12:E1499)</f>
        <v>6294.0387495543137</v>
      </c>
      <c r="G1499" s="345">
        <f t="shared" si="138"/>
        <v>209.80129165181046</v>
      </c>
      <c r="H1499" s="350">
        <f t="shared" si="139"/>
        <v>166</v>
      </c>
      <c r="I1499" s="350">
        <f t="shared" si="139"/>
        <v>55</v>
      </c>
    </row>
    <row r="1500" spans="2:9" hidden="1" x14ac:dyDescent="0.3">
      <c r="B1500" s="354">
        <v>1489</v>
      </c>
      <c r="C1500" s="393">
        <v>198053816</v>
      </c>
      <c r="D1500" s="349">
        <v>307604</v>
      </c>
      <c r="E1500" s="344">
        <f t="shared" si="137"/>
        <v>7.5137155279806542</v>
      </c>
      <c r="F1500" s="345">
        <f>SUM(E$12:E1500)</f>
        <v>6301.5524650822945</v>
      </c>
      <c r="G1500" s="345">
        <f t="shared" si="138"/>
        <v>210.05174883607648</v>
      </c>
      <c r="H1500" s="350">
        <f t="shared" si="139"/>
        <v>166</v>
      </c>
      <c r="I1500" s="350">
        <f t="shared" si="139"/>
        <v>55</v>
      </c>
    </row>
    <row r="1501" spans="2:9" hidden="1" x14ac:dyDescent="0.3">
      <c r="B1501" s="354">
        <v>1490</v>
      </c>
      <c r="C1501" s="393">
        <v>198361420</v>
      </c>
      <c r="D1501" s="349">
        <v>307894</v>
      </c>
      <c r="E1501" s="344">
        <f t="shared" si="137"/>
        <v>7.52079923789052</v>
      </c>
      <c r="F1501" s="345">
        <f>SUM(E$12:E1501)</f>
        <v>6309.0732643201854</v>
      </c>
      <c r="G1501" s="345">
        <f t="shared" si="138"/>
        <v>210.30244214400619</v>
      </c>
      <c r="H1501" s="350">
        <f t="shared" si="139"/>
        <v>166</v>
      </c>
      <c r="I1501" s="350">
        <f t="shared" si="139"/>
        <v>55</v>
      </c>
    </row>
    <row r="1502" spans="2:9" hidden="1" x14ac:dyDescent="0.3">
      <c r="B1502" s="354">
        <v>1491</v>
      </c>
      <c r="C1502" s="393">
        <v>198669314</v>
      </c>
      <c r="D1502" s="349">
        <v>308184</v>
      </c>
      <c r="E1502" s="344">
        <f t="shared" si="137"/>
        <v>7.5278829478003857</v>
      </c>
      <c r="F1502" s="345">
        <f>SUM(E$12:E1502)</f>
        <v>6316.6011472679857</v>
      </c>
      <c r="G1502" s="345">
        <f t="shared" si="138"/>
        <v>210.55337157559953</v>
      </c>
      <c r="H1502" s="350">
        <f t="shared" si="139"/>
        <v>166</v>
      </c>
      <c r="I1502" s="350">
        <f t="shared" si="139"/>
        <v>55</v>
      </c>
    </row>
    <row r="1503" spans="2:9" hidden="1" x14ac:dyDescent="0.3">
      <c r="B1503" s="354">
        <v>1492</v>
      </c>
      <c r="C1503" s="393">
        <v>198977498</v>
      </c>
      <c r="D1503" s="349">
        <v>308474</v>
      </c>
      <c r="E1503" s="344">
        <f t="shared" si="137"/>
        <v>7.5349666577102514</v>
      </c>
      <c r="F1503" s="345">
        <f>SUM(E$12:E1503)</f>
        <v>6324.136113925696</v>
      </c>
      <c r="G1503" s="345">
        <f t="shared" si="138"/>
        <v>210.80453713085654</v>
      </c>
      <c r="H1503" s="350">
        <f t="shared" ref="H1503:I1518" si="140">H1502</f>
        <v>166</v>
      </c>
      <c r="I1503" s="350">
        <f t="shared" si="140"/>
        <v>55</v>
      </c>
    </row>
    <row r="1504" spans="2:9" hidden="1" x14ac:dyDescent="0.3">
      <c r="B1504" s="354">
        <v>1493</v>
      </c>
      <c r="C1504" s="393">
        <v>199285972</v>
      </c>
      <c r="D1504" s="349">
        <v>308764</v>
      </c>
      <c r="E1504" s="344">
        <f t="shared" si="137"/>
        <v>7.542050367620118</v>
      </c>
      <c r="F1504" s="345">
        <f>SUM(E$12:E1504)</f>
        <v>6331.6781642933165</v>
      </c>
      <c r="G1504" s="345">
        <f t="shared" si="138"/>
        <v>211.05593880977722</v>
      </c>
      <c r="H1504" s="350">
        <f t="shared" si="140"/>
        <v>166</v>
      </c>
      <c r="I1504" s="350">
        <f t="shared" si="140"/>
        <v>55</v>
      </c>
    </row>
    <row r="1505" spans="2:9" hidden="1" x14ac:dyDescent="0.3">
      <c r="B1505" s="354">
        <v>1494</v>
      </c>
      <c r="C1505" s="393">
        <v>199594736</v>
      </c>
      <c r="D1505" s="349">
        <v>309055</v>
      </c>
      <c r="E1505" s="344">
        <f t="shared" si="137"/>
        <v>7.54915850411588</v>
      </c>
      <c r="F1505" s="345">
        <f>SUM(E$12:E1505)</f>
        <v>6339.227322797432</v>
      </c>
      <c r="G1505" s="345">
        <f t="shared" si="138"/>
        <v>211.30757742658108</v>
      </c>
      <c r="H1505" s="350">
        <f t="shared" si="140"/>
        <v>166</v>
      </c>
      <c r="I1505" s="350">
        <f t="shared" si="140"/>
        <v>55</v>
      </c>
    </row>
    <row r="1506" spans="2:9" hidden="1" x14ac:dyDescent="0.3">
      <c r="B1506" s="354">
        <v>1495</v>
      </c>
      <c r="C1506" s="393">
        <v>199903791</v>
      </c>
      <c r="D1506" s="349">
        <v>309345</v>
      </c>
      <c r="E1506" s="344">
        <f t="shared" si="137"/>
        <v>7.5562422140257457</v>
      </c>
      <c r="F1506" s="345">
        <f>SUM(E$12:E1506)</f>
        <v>6346.7835650114575</v>
      </c>
      <c r="G1506" s="345">
        <f t="shared" si="138"/>
        <v>211.55945216704859</v>
      </c>
      <c r="H1506" s="350">
        <f t="shared" si="140"/>
        <v>166</v>
      </c>
      <c r="I1506" s="350">
        <f t="shared" si="140"/>
        <v>55</v>
      </c>
    </row>
    <row r="1507" spans="2:9" hidden="1" x14ac:dyDescent="0.3">
      <c r="B1507" s="354">
        <v>1496</v>
      </c>
      <c r="C1507" s="393">
        <v>200213136</v>
      </c>
      <c r="D1507" s="349">
        <v>309636</v>
      </c>
      <c r="E1507" s="344">
        <f t="shared" si="137"/>
        <v>7.5633503505215076</v>
      </c>
      <c r="F1507" s="345">
        <f>SUM(E$12:E1507)</f>
        <v>6354.346915361979</v>
      </c>
      <c r="G1507" s="345">
        <f t="shared" si="138"/>
        <v>211.81156384539929</v>
      </c>
      <c r="H1507" s="350">
        <f t="shared" si="140"/>
        <v>166</v>
      </c>
      <c r="I1507" s="350">
        <f t="shared" si="140"/>
        <v>55</v>
      </c>
    </row>
    <row r="1508" spans="2:9" hidden="1" x14ac:dyDescent="0.3">
      <c r="B1508" s="354">
        <v>1497</v>
      </c>
      <c r="C1508" s="393">
        <v>200522772</v>
      </c>
      <c r="D1508" s="349">
        <v>309927</v>
      </c>
      <c r="E1508" s="344">
        <f t="shared" si="137"/>
        <v>7.5704584870172695</v>
      </c>
      <c r="F1508" s="345">
        <f>SUM(E$12:E1508)</f>
        <v>6361.9173738489962</v>
      </c>
      <c r="G1508" s="345">
        <f t="shared" si="138"/>
        <v>212.06391246163321</v>
      </c>
      <c r="H1508" s="350">
        <f t="shared" si="140"/>
        <v>166</v>
      </c>
      <c r="I1508" s="350">
        <f t="shared" si="140"/>
        <v>55</v>
      </c>
    </row>
    <row r="1509" spans="2:9" hidden="1" x14ac:dyDescent="0.3">
      <c r="B1509" s="354">
        <v>1498</v>
      </c>
      <c r="C1509" s="393">
        <v>200832699</v>
      </c>
      <c r="D1509" s="349">
        <v>310218</v>
      </c>
      <c r="E1509" s="344">
        <f t="shared" si="137"/>
        <v>7.5775666235130315</v>
      </c>
      <c r="F1509" s="345">
        <f>SUM(E$12:E1509)</f>
        <v>6369.4949404725094</v>
      </c>
      <c r="G1509" s="345">
        <f t="shared" si="138"/>
        <v>212.31649801575031</v>
      </c>
      <c r="H1509" s="350">
        <f t="shared" si="140"/>
        <v>166</v>
      </c>
      <c r="I1509" s="350">
        <f t="shared" si="140"/>
        <v>55</v>
      </c>
    </row>
    <row r="1510" spans="2:9" x14ac:dyDescent="0.3">
      <c r="B1510" s="354">
        <v>1499</v>
      </c>
      <c r="C1510" s="393">
        <v>201142917</v>
      </c>
      <c r="D1510" s="349">
        <v>310509</v>
      </c>
      <c r="E1510" s="344">
        <f t="shared" si="137"/>
        <v>7.5846747600087934</v>
      </c>
      <c r="F1510" s="345">
        <f>SUM(E$12:E1510)</f>
        <v>6377.0796152325183</v>
      </c>
      <c r="G1510" s="345">
        <f t="shared" si="138"/>
        <v>212.5693205077506</v>
      </c>
      <c r="H1510" s="350">
        <f t="shared" si="140"/>
        <v>166</v>
      </c>
      <c r="I1510" s="350">
        <f t="shared" si="140"/>
        <v>55</v>
      </c>
    </row>
    <row r="1511" spans="2:9" hidden="1" x14ac:dyDescent="0.3">
      <c r="B1511" s="355">
        <v>1500</v>
      </c>
      <c r="C1511" s="393">
        <v>201453426</v>
      </c>
      <c r="D1511" s="353">
        <v>310800</v>
      </c>
      <c r="E1511" s="344">
        <f t="shared" si="137"/>
        <v>7.4327394475666626</v>
      </c>
      <c r="F1511" s="335">
        <f>SUM(E$12:E1511)</f>
        <v>6384.5123546800851</v>
      </c>
      <c r="G1511" s="345">
        <f t="shared" si="138"/>
        <v>212.81707848933618</v>
      </c>
      <c r="H1511" s="334">
        <f t="shared" si="140"/>
        <v>166</v>
      </c>
      <c r="I1511" s="346">
        <v>60</v>
      </c>
    </row>
    <row r="1512" spans="2:9" hidden="1" x14ac:dyDescent="0.3">
      <c r="B1512" s="354">
        <v>1501</v>
      </c>
      <c r="C1512" s="393">
        <v>201764226</v>
      </c>
      <c r="D1512" s="349">
        <v>311091</v>
      </c>
      <c r="E1512" s="344">
        <f t="shared" si="137"/>
        <v>7.4396986727250987</v>
      </c>
      <c r="F1512" s="345">
        <f>SUM(E$12:E1512)</f>
        <v>6391.9520533528103</v>
      </c>
      <c r="G1512" s="345">
        <f t="shared" si="138"/>
        <v>213.06506844509369</v>
      </c>
      <c r="H1512" s="350">
        <f t="shared" si="140"/>
        <v>166</v>
      </c>
      <c r="I1512" s="350">
        <f t="shared" si="140"/>
        <v>60</v>
      </c>
    </row>
    <row r="1513" spans="2:9" hidden="1" x14ac:dyDescent="0.3">
      <c r="B1513" s="354">
        <v>1502</v>
      </c>
      <c r="C1513" s="393">
        <v>202075317</v>
      </c>
      <c r="D1513" s="349">
        <v>311383</v>
      </c>
      <c r="E1513" s="344">
        <f t="shared" si="137"/>
        <v>7.4466818127466219</v>
      </c>
      <c r="F1513" s="345">
        <f>SUM(E$12:E1513)</f>
        <v>6399.3987351655569</v>
      </c>
      <c r="G1513" s="345">
        <f t="shared" si="138"/>
        <v>213.31329117218522</v>
      </c>
      <c r="H1513" s="350">
        <f t="shared" si="140"/>
        <v>166</v>
      </c>
      <c r="I1513" s="350">
        <f t="shared" si="140"/>
        <v>60</v>
      </c>
    </row>
    <row r="1514" spans="2:9" hidden="1" x14ac:dyDescent="0.3">
      <c r="B1514" s="354">
        <v>1503</v>
      </c>
      <c r="C1514" s="393">
        <v>202386700</v>
      </c>
      <c r="D1514" s="349">
        <v>311674</v>
      </c>
      <c r="E1514" s="344">
        <f t="shared" si="137"/>
        <v>7.4536410379050579</v>
      </c>
      <c r="F1514" s="345">
        <f>SUM(E$12:E1514)</f>
        <v>6406.852376203462</v>
      </c>
      <c r="G1514" s="345">
        <f t="shared" si="138"/>
        <v>213.56174587344873</v>
      </c>
      <c r="H1514" s="350">
        <f t="shared" si="140"/>
        <v>166</v>
      </c>
      <c r="I1514" s="350">
        <f t="shared" si="140"/>
        <v>60</v>
      </c>
    </row>
    <row r="1515" spans="2:9" hidden="1" x14ac:dyDescent="0.3">
      <c r="B1515" s="354">
        <v>1504</v>
      </c>
      <c r="C1515" s="393">
        <v>202698374</v>
      </c>
      <c r="D1515" s="349">
        <v>311966</v>
      </c>
      <c r="E1515" s="344">
        <f t="shared" si="137"/>
        <v>7.4606241779265812</v>
      </c>
      <c r="F1515" s="345">
        <f>SUM(E$12:E1515)</f>
        <v>6414.3130003813885</v>
      </c>
      <c r="G1515" s="345">
        <f t="shared" si="138"/>
        <v>213.8104333460463</v>
      </c>
      <c r="H1515" s="350">
        <f t="shared" si="140"/>
        <v>166</v>
      </c>
      <c r="I1515" s="350">
        <f t="shared" si="140"/>
        <v>60</v>
      </c>
    </row>
    <row r="1516" spans="2:9" hidden="1" x14ac:dyDescent="0.3">
      <c r="B1516" s="354">
        <v>1505</v>
      </c>
      <c r="C1516" s="393">
        <v>203010340</v>
      </c>
      <c r="D1516" s="349">
        <v>312257</v>
      </c>
      <c r="E1516" s="344">
        <f t="shared" si="137"/>
        <v>7.4675834030850172</v>
      </c>
      <c r="F1516" s="345">
        <f>SUM(E$12:E1516)</f>
        <v>6421.7805837844735</v>
      </c>
      <c r="G1516" s="345">
        <f t="shared" si="138"/>
        <v>214.05935279281579</v>
      </c>
      <c r="H1516" s="350">
        <f t="shared" si="140"/>
        <v>166</v>
      </c>
      <c r="I1516" s="350">
        <f t="shared" si="140"/>
        <v>60</v>
      </c>
    </row>
    <row r="1517" spans="2:9" hidden="1" x14ac:dyDescent="0.3">
      <c r="B1517" s="354">
        <v>1506</v>
      </c>
      <c r="C1517" s="393">
        <v>203322597</v>
      </c>
      <c r="D1517" s="349">
        <v>312549</v>
      </c>
      <c r="E1517" s="344">
        <f t="shared" si="137"/>
        <v>7.4631438190978772</v>
      </c>
      <c r="F1517" s="345">
        <f>SUM(E$12:E1517)</f>
        <v>6429.2437276035716</v>
      </c>
      <c r="G1517" s="345">
        <f t="shared" si="138"/>
        <v>214.30812425345238</v>
      </c>
      <c r="H1517" s="350">
        <v>171</v>
      </c>
      <c r="I1517" s="350">
        <f t="shared" si="140"/>
        <v>60</v>
      </c>
    </row>
    <row r="1518" spans="2:9" hidden="1" x14ac:dyDescent="0.3">
      <c r="B1518" s="354">
        <v>1507</v>
      </c>
      <c r="C1518" s="393">
        <v>203635146</v>
      </c>
      <c r="D1518" s="349">
        <v>312841</v>
      </c>
      <c r="E1518" s="344">
        <f t="shared" si="137"/>
        <v>7.4701162873994127</v>
      </c>
      <c r="F1518" s="345">
        <f>SUM(E$12:E1518)</f>
        <v>6436.7138438909715</v>
      </c>
      <c r="G1518" s="345">
        <f t="shared" si="138"/>
        <v>214.55712812969904</v>
      </c>
      <c r="H1518" s="350">
        <f t="shared" si="140"/>
        <v>171</v>
      </c>
      <c r="I1518" s="350">
        <f t="shared" si="140"/>
        <v>60</v>
      </c>
    </row>
    <row r="1519" spans="2:9" hidden="1" x14ac:dyDescent="0.3">
      <c r="B1519" s="354">
        <v>1508</v>
      </c>
      <c r="C1519" s="393">
        <v>203947987</v>
      </c>
      <c r="D1519" s="349">
        <v>313133</v>
      </c>
      <c r="E1519" s="344">
        <f t="shared" si="137"/>
        <v>7.4770887557009482</v>
      </c>
      <c r="F1519" s="345">
        <f>SUM(E$12:E1519)</f>
        <v>6444.1909326466721</v>
      </c>
      <c r="G1519" s="345">
        <f t="shared" si="138"/>
        <v>214.80636442155574</v>
      </c>
      <c r="H1519" s="350">
        <f t="shared" ref="H1519:I1534" si="141">H1518</f>
        <v>171</v>
      </c>
      <c r="I1519" s="350">
        <f t="shared" si="141"/>
        <v>60</v>
      </c>
    </row>
    <row r="1520" spans="2:9" hidden="1" x14ac:dyDescent="0.3">
      <c r="B1520" s="354">
        <v>1509</v>
      </c>
      <c r="C1520" s="393">
        <v>204261120</v>
      </c>
      <c r="D1520" s="349">
        <v>313425</v>
      </c>
      <c r="E1520" s="344">
        <f t="shared" si="137"/>
        <v>7.4840612240024837</v>
      </c>
      <c r="F1520" s="345">
        <f>SUM(E$12:E1520)</f>
        <v>6451.6749938706744</v>
      </c>
      <c r="G1520" s="345">
        <f t="shared" si="138"/>
        <v>215.05583312902249</v>
      </c>
      <c r="H1520" s="350">
        <f t="shared" si="141"/>
        <v>171</v>
      </c>
      <c r="I1520" s="350">
        <f t="shared" si="141"/>
        <v>60</v>
      </c>
    </row>
    <row r="1521" spans="2:9" hidden="1" x14ac:dyDescent="0.3">
      <c r="B1521" s="354">
        <v>1510</v>
      </c>
      <c r="C1521" s="393">
        <v>204574545</v>
      </c>
      <c r="D1521" s="349">
        <v>313718</v>
      </c>
      <c r="E1521" s="344">
        <f t="shared" si="137"/>
        <v>7.4910575706201197</v>
      </c>
      <c r="F1521" s="345">
        <f>SUM(E$12:E1521)</f>
        <v>6459.1660514412943</v>
      </c>
      <c r="G1521" s="345">
        <f t="shared" si="138"/>
        <v>215.30553504804314</v>
      </c>
      <c r="H1521" s="350">
        <f t="shared" si="141"/>
        <v>171</v>
      </c>
      <c r="I1521" s="350">
        <f t="shared" si="141"/>
        <v>60</v>
      </c>
    </row>
    <row r="1522" spans="2:9" hidden="1" x14ac:dyDescent="0.3">
      <c r="B1522" s="354">
        <v>1511</v>
      </c>
      <c r="C1522" s="393">
        <v>204888263</v>
      </c>
      <c r="D1522" s="349">
        <v>314010</v>
      </c>
      <c r="E1522" s="344">
        <f t="shared" si="137"/>
        <v>7.4980300389216552</v>
      </c>
      <c r="F1522" s="345">
        <f>SUM(E$12:E1522)</f>
        <v>6466.6640814802158</v>
      </c>
      <c r="G1522" s="345">
        <f t="shared" si="138"/>
        <v>215.55546938267386</v>
      </c>
      <c r="H1522" s="350">
        <f t="shared" si="141"/>
        <v>171</v>
      </c>
      <c r="I1522" s="350">
        <f t="shared" si="141"/>
        <v>60</v>
      </c>
    </row>
    <row r="1523" spans="2:9" hidden="1" x14ac:dyDescent="0.3">
      <c r="B1523" s="354">
        <v>1512</v>
      </c>
      <c r="C1523" s="393">
        <v>205202273</v>
      </c>
      <c r="D1523" s="349">
        <v>314302</v>
      </c>
      <c r="E1523" s="344">
        <f t="shared" si="137"/>
        <v>7.5050025072231907</v>
      </c>
      <c r="F1523" s="345">
        <f>SUM(E$12:E1523)</f>
        <v>6474.1690839874391</v>
      </c>
      <c r="G1523" s="345">
        <f t="shared" si="138"/>
        <v>215.80563613291463</v>
      </c>
      <c r="H1523" s="350">
        <f t="shared" si="141"/>
        <v>171</v>
      </c>
      <c r="I1523" s="350">
        <f t="shared" si="141"/>
        <v>60</v>
      </c>
    </row>
    <row r="1524" spans="2:9" hidden="1" x14ac:dyDescent="0.3">
      <c r="B1524" s="354">
        <v>1513</v>
      </c>
      <c r="C1524" s="393">
        <v>205516575</v>
      </c>
      <c r="D1524" s="349">
        <v>314595</v>
      </c>
      <c r="E1524" s="344">
        <f t="shared" si="137"/>
        <v>7.5119988538408276</v>
      </c>
      <c r="F1524" s="345">
        <f>SUM(E$12:E1524)</f>
        <v>6481.6810828412799</v>
      </c>
      <c r="G1524" s="345">
        <f t="shared" si="138"/>
        <v>216.05603609470933</v>
      </c>
      <c r="H1524" s="350">
        <f t="shared" si="141"/>
        <v>171</v>
      </c>
      <c r="I1524" s="350">
        <f t="shared" si="141"/>
        <v>60</v>
      </c>
    </row>
    <row r="1525" spans="2:9" hidden="1" x14ac:dyDescent="0.3">
      <c r="B1525" s="354">
        <v>1514</v>
      </c>
      <c r="C1525" s="393">
        <v>205831170</v>
      </c>
      <c r="D1525" s="349">
        <v>314888</v>
      </c>
      <c r="E1525" s="344">
        <f t="shared" si="137"/>
        <v>7.5189952004584635</v>
      </c>
      <c r="F1525" s="345">
        <f>SUM(E$12:E1525)</f>
        <v>6489.2000780417384</v>
      </c>
      <c r="G1525" s="345">
        <f t="shared" si="138"/>
        <v>216.30666926805796</v>
      </c>
      <c r="H1525" s="350">
        <f t="shared" si="141"/>
        <v>171</v>
      </c>
      <c r="I1525" s="350">
        <f t="shared" si="141"/>
        <v>60</v>
      </c>
    </row>
    <row r="1526" spans="2:9" hidden="1" x14ac:dyDescent="0.3">
      <c r="B1526" s="354">
        <v>1515</v>
      </c>
      <c r="C1526" s="393">
        <v>206146058</v>
      </c>
      <c r="D1526" s="349">
        <v>315181</v>
      </c>
      <c r="E1526" s="344">
        <f t="shared" si="137"/>
        <v>7.5259915470761003</v>
      </c>
      <c r="F1526" s="345">
        <f>SUM(E$12:E1526)</f>
        <v>6496.7260695888144</v>
      </c>
      <c r="G1526" s="345">
        <f t="shared" si="138"/>
        <v>216.55753565296047</v>
      </c>
      <c r="H1526" s="350">
        <f t="shared" si="141"/>
        <v>171</v>
      </c>
      <c r="I1526" s="350">
        <f t="shared" si="141"/>
        <v>60</v>
      </c>
    </row>
    <row r="1527" spans="2:9" hidden="1" x14ac:dyDescent="0.3">
      <c r="B1527" s="354">
        <v>1516</v>
      </c>
      <c r="C1527" s="393">
        <v>206461239</v>
      </c>
      <c r="D1527" s="349">
        <v>315474</v>
      </c>
      <c r="E1527" s="344">
        <f t="shared" si="137"/>
        <v>7.5329878936937371</v>
      </c>
      <c r="F1527" s="345">
        <f>SUM(E$12:E1527)</f>
        <v>6504.2590574825081</v>
      </c>
      <c r="G1527" s="345">
        <f t="shared" si="138"/>
        <v>216.80863524941694</v>
      </c>
      <c r="H1527" s="350">
        <f t="shared" si="141"/>
        <v>171</v>
      </c>
      <c r="I1527" s="350">
        <f t="shared" si="141"/>
        <v>60</v>
      </c>
    </row>
    <row r="1528" spans="2:9" hidden="1" x14ac:dyDescent="0.3">
      <c r="B1528" s="354">
        <v>1517</v>
      </c>
      <c r="C1528" s="393">
        <v>206776713</v>
      </c>
      <c r="D1528" s="349">
        <v>315767</v>
      </c>
      <c r="E1528" s="344">
        <f t="shared" si="137"/>
        <v>7.539984240311373</v>
      </c>
      <c r="F1528" s="345">
        <f>SUM(E$12:E1528)</f>
        <v>6511.7990417228193</v>
      </c>
      <c r="G1528" s="345">
        <f t="shared" si="138"/>
        <v>217.05996805742731</v>
      </c>
      <c r="H1528" s="350">
        <f t="shared" si="141"/>
        <v>171</v>
      </c>
      <c r="I1528" s="350">
        <f t="shared" si="141"/>
        <v>60</v>
      </c>
    </row>
    <row r="1529" spans="2:9" hidden="1" x14ac:dyDescent="0.3">
      <c r="B1529" s="354">
        <v>1518</v>
      </c>
      <c r="C1529" s="393">
        <v>207092480</v>
      </c>
      <c r="D1529" s="349">
        <v>316060</v>
      </c>
      <c r="E1529" s="344">
        <f t="shared" si="137"/>
        <v>7.5469805869290099</v>
      </c>
      <c r="F1529" s="345">
        <f>SUM(E$12:E1529)</f>
        <v>6519.3460223097482</v>
      </c>
      <c r="G1529" s="345">
        <f t="shared" si="138"/>
        <v>217.31153407699159</v>
      </c>
      <c r="H1529" s="350">
        <f t="shared" si="141"/>
        <v>171</v>
      </c>
      <c r="I1529" s="350">
        <f t="shared" si="141"/>
        <v>60</v>
      </c>
    </row>
    <row r="1530" spans="2:9" hidden="1" x14ac:dyDescent="0.3">
      <c r="B1530" s="354">
        <v>1519</v>
      </c>
      <c r="C1530" s="393">
        <v>207408540</v>
      </c>
      <c r="D1530" s="349">
        <v>316353</v>
      </c>
      <c r="E1530" s="344">
        <f t="shared" si="137"/>
        <v>7.5539769335466467</v>
      </c>
      <c r="F1530" s="345">
        <f>SUM(E$12:E1530)</f>
        <v>6526.8999992432946</v>
      </c>
      <c r="G1530" s="345">
        <f t="shared" si="138"/>
        <v>217.56333330810983</v>
      </c>
      <c r="H1530" s="350">
        <f t="shared" si="141"/>
        <v>171</v>
      </c>
      <c r="I1530" s="350">
        <f t="shared" si="141"/>
        <v>60</v>
      </c>
    </row>
    <row r="1531" spans="2:9" hidden="1" x14ac:dyDescent="0.3">
      <c r="B1531" s="354">
        <v>1520</v>
      </c>
      <c r="C1531" s="393">
        <v>207724893</v>
      </c>
      <c r="D1531" s="349">
        <v>316646</v>
      </c>
      <c r="E1531" s="344">
        <f t="shared" si="137"/>
        <v>7.5609732801642826</v>
      </c>
      <c r="F1531" s="345">
        <f>SUM(E$12:E1531)</f>
        <v>6534.4609725234586</v>
      </c>
      <c r="G1531" s="345">
        <f t="shared" si="138"/>
        <v>217.81536575078195</v>
      </c>
      <c r="H1531" s="350">
        <f t="shared" si="141"/>
        <v>171</v>
      </c>
      <c r="I1531" s="350">
        <f t="shared" si="141"/>
        <v>60</v>
      </c>
    </row>
    <row r="1532" spans="2:9" hidden="1" x14ac:dyDescent="0.3">
      <c r="B1532" s="354">
        <v>1521</v>
      </c>
      <c r="C1532" s="393">
        <v>208041539</v>
      </c>
      <c r="D1532" s="349">
        <v>316940</v>
      </c>
      <c r="E1532" s="344">
        <f t="shared" si="137"/>
        <v>7.5679935050980207</v>
      </c>
      <c r="F1532" s="345">
        <f>SUM(E$12:E1532)</f>
        <v>6542.0289660285571</v>
      </c>
      <c r="G1532" s="345">
        <f t="shared" si="138"/>
        <v>218.06763220095189</v>
      </c>
      <c r="H1532" s="350">
        <f t="shared" si="141"/>
        <v>171</v>
      </c>
      <c r="I1532" s="350">
        <f t="shared" si="141"/>
        <v>60</v>
      </c>
    </row>
    <row r="1533" spans="2:9" hidden="1" x14ac:dyDescent="0.3">
      <c r="B1533" s="354">
        <v>1522</v>
      </c>
      <c r="C1533" s="393">
        <v>208358479</v>
      </c>
      <c r="D1533" s="349">
        <v>317234</v>
      </c>
      <c r="E1533" s="344">
        <f t="shared" si="137"/>
        <v>7.5750137300317579</v>
      </c>
      <c r="F1533" s="345">
        <f>SUM(E$12:E1533)</f>
        <v>6549.603979758589</v>
      </c>
      <c r="G1533" s="345">
        <f t="shared" si="138"/>
        <v>218.32013265861963</v>
      </c>
      <c r="H1533" s="350">
        <f t="shared" si="141"/>
        <v>171</v>
      </c>
      <c r="I1533" s="350">
        <f t="shared" si="141"/>
        <v>60</v>
      </c>
    </row>
    <row r="1534" spans="2:9" hidden="1" x14ac:dyDescent="0.3">
      <c r="B1534" s="354">
        <v>1523</v>
      </c>
      <c r="C1534" s="393">
        <v>208675713</v>
      </c>
      <c r="D1534" s="349">
        <v>317527</v>
      </c>
      <c r="E1534" s="344">
        <f t="shared" si="137"/>
        <v>7.5820100766493947</v>
      </c>
      <c r="F1534" s="345">
        <f>SUM(E$12:E1534)</f>
        <v>6557.1859898352386</v>
      </c>
      <c r="G1534" s="345">
        <f t="shared" si="138"/>
        <v>218.5728663278413</v>
      </c>
      <c r="H1534" s="350">
        <f t="shared" si="141"/>
        <v>171</v>
      </c>
      <c r="I1534" s="350">
        <f t="shared" si="141"/>
        <v>60</v>
      </c>
    </row>
    <row r="1535" spans="2:9" hidden="1" x14ac:dyDescent="0.3">
      <c r="B1535" s="354">
        <v>1524</v>
      </c>
      <c r="C1535" s="393">
        <v>208993240</v>
      </c>
      <c r="D1535" s="349">
        <v>317821</v>
      </c>
      <c r="E1535" s="344">
        <f t="shared" si="137"/>
        <v>7.589030301583132</v>
      </c>
      <c r="F1535" s="345">
        <f>SUM(E$12:E1535)</f>
        <v>6564.7750201368217</v>
      </c>
      <c r="G1535" s="345">
        <f t="shared" si="138"/>
        <v>218.82583400456073</v>
      </c>
      <c r="H1535" s="350">
        <f t="shared" ref="H1535:I1550" si="142">H1534</f>
        <v>171</v>
      </c>
      <c r="I1535" s="350">
        <f t="shared" si="142"/>
        <v>60</v>
      </c>
    </row>
    <row r="1536" spans="2:9" hidden="1" x14ac:dyDescent="0.3">
      <c r="B1536" s="354">
        <v>1525</v>
      </c>
      <c r="C1536" s="393">
        <v>209311061</v>
      </c>
      <c r="D1536" s="349">
        <v>318115</v>
      </c>
      <c r="E1536" s="344">
        <f t="shared" si="137"/>
        <v>7.5960505265168701</v>
      </c>
      <c r="F1536" s="345">
        <f>SUM(E$12:E1536)</f>
        <v>6572.3710706633383</v>
      </c>
      <c r="G1536" s="345">
        <f t="shared" si="138"/>
        <v>219.07903568877794</v>
      </c>
      <c r="H1536" s="350">
        <f t="shared" si="142"/>
        <v>171</v>
      </c>
      <c r="I1536" s="350">
        <f t="shared" si="142"/>
        <v>60</v>
      </c>
    </row>
    <row r="1537" spans="2:9" hidden="1" x14ac:dyDescent="0.3">
      <c r="B1537" s="354">
        <v>1526</v>
      </c>
      <c r="C1537" s="393">
        <v>209629176</v>
      </c>
      <c r="D1537" s="349">
        <v>318409</v>
      </c>
      <c r="E1537" s="344">
        <f t="shared" si="137"/>
        <v>7.6030707514506073</v>
      </c>
      <c r="F1537" s="345">
        <f>SUM(E$12:E1537)</f>
        <v>6579.9741414147893</v>
      </c>
      <c r="G1537" s="345">
        <f t="shared" si="138"/>
        <v>219.33247138049299</v>
      </c>
      <c r="H1537" s="350">
        <f t="shared" si="142"/>
        <v>171</v>
      </c>
      <c r="I1537" s="350">
        <f t="shared" si="142"/>
        <v>60</v>
      </c>
    </row>
    <row r="1538" spans="2:9" hidden="1" x14ac:dyDescent="0.3">
      <c r="B1538" s="354">
        <v>1527</v>
      </c>
      <c r="C1538" s="393">
        <v>209947585</v>
      </c>
      <c r="D1538" s="349">
        <v>318703</v>
      </c>
      <c r="E1538" s="344">
        <f t="shared" si="137"/>
        <v>7.6100909763843454</v>
      </c>
      <c r="F1538" s="345">
        <f>SUM(E$12:E1538)</f>
        <v>6587.5842323911738</v>
      </c>
      <c r="G1538" s="345">
        <f t="shared" si="138"/>
        <v>219.58614107970578</v>
      </c>
      <c r="H1538" s="350">
        <f t="shared" si="142"/>
        <v>171</v>
      </c>
      <c r="I1538" s="350">
        <f t="shared" si="142"/>
        <v>60</v>
      </c>
    </row>
    <row r="1539" spans="2:9" hidden="1" x14ac:dyDescent="0.3">
      <c r="B1539" s="354">
        <v>1528</v>
      </c>
      <c r="C1539" s="393">
        <v>210266288</v>
      </c>
      <c r="D1539" s="349">
        <v>318998</v>
      </c>
      <c r="E1539" s="344">
        <f t="shared" si="137"/>
        <v>7.6171350796341839</v>
      </c>
      <c r="F1539" s="345">
        <f>SUM(E$12:E1539)</f>
        <v>6595.2013674708078</v>
      </c>
      <c r="G1539" s="345">
        <f t="shared" si="138"/>
        <v>219.84004558236026</v>
      </c>
      <c r="H1539" s="350">
        <f t="shared" si="142"/>
        <v>171</v>
      </c>
      <c r="I1539" s="350">
        <f t="shared" si="142"/>
        <v>60</v>
      </c>
    </row>
    <row r="1540" spans="2:9" hidden="1" x14ac:dyDescent="0.3">
      <c r="B1540" s="354">
        <v>1529</v>
      </c>
      <c r="C1540" s="393">
        <v>210585286</v>
      </c>
      <c r="D1540" s="349">
        <v>319292</v>
      </c>
      <c r="E1540" s="344">
        <f t="shared" si="137"/>
        <v>7.624155304567922</v>
      </c>
      <c r="F1540" s="345">
        <f>SUM(E$12:E1540)</f>
        <v>6602.8255227753762</v>
      </c>
      <c r="G1540" s="345">
        <f t="shared" si="138"/>
        <v>220.09418409251253</v>
      </c>
      <c r="H1540" s="350">
        <f t="shared" si="142"/>
        <v>171</v>
      </c>
      <c r="I1540" s="350">
        <f t="shared" si="142"/>
        <v>60</v>
      </c>
    </row>
    <row r="1541" spans="2:9" hidden="1" x14ac:dyDescent="0.3">
      <c r="B1541" s="354">
        <v>1530</v>
      </c>
      <c r="C1541" s="393">
        <v>210904578</v>
      </c>
      <c r="D1541" s="349">
        <v>319586</v>
      </c>
      <c r="E1541" s="344">
        <f t="shared" si="137"/>
        <v>7.6311755295016592</v>
      </c>
      <c r="F1541" s="345">
        <f>SUM(E$12:E1541)</f>
        <v>6610.456698304878</v>
      </c>
      <c r="G1541" s="345">
        <f t="shared" si="138"/>
        <v>220.3485566101626</v>
      </c>
      <c r="H1541" s="350">
        <f t="shared" si="142"/>
        <v>171</v>
      </c>
      <c r="I1541" s="350">
        <f t="shared" si="142"/>
        <v>60</v>
      </c>
    </row>
    <row r="1542" spans="2:9" hidden="1" x14ac:dyDescent="0.3">
      <c r="B1542" s="354">
        <v>1531</v>
      </c>
      <c r="C1542" s="393">
        <v>211224164</v>
      </c>
      <c r="D1542" s="349">
        <v>319881</v>
      </c>
      <c r="E1542" s="344">
        <f t="shared" si="137"/>
        <v>7.6382196327514986</v>
      </c>
      <c r="F1542" s="345">
        <f>SUM(E$12:E1542)</f>
        <v>6618.0949179376294</v>
      </c>
      <c r="G1542" s="345">
        <f t="shared" si="138"/>
        <v>220.6031639312543</v>
      </c>
      <c r="H1542" s="350">
        <f t="shared" si="142"/>
        <v>171</v>
      </c>
      <c r="I1542" s="350">
        <f t="shared" si="142"/>
        <v>60</v>
      </c>
    </row>
    <row r="1543" spans="2:9" hidden="1" x14ac:dyDescent="0.3">
      <c r="B1543" s="354">
        <v>1532</v>
      </c>
      <c r="C1543" s="393">
        <v>211544045</v>
      </c>
      <c r="D1543" s="349">
        <v>320176</v>
      </c>
      <c r="E1543" s="344">
        <f t="shared" si="137"/>
        <v>7.6452637360013371</v>
      </c>
      <c r="F1543" s="345">
        <f>SUM(E$12:E1543)</f>
        <v>6625.740181673631</v>
      </c>
      <c r="G1543" s="345">
        <f t="shared" si="138"/>
        <v>220.85800605578771</v>
      </c>
      <c r="H1543" s="350">
        <f t="shared" si="142"/>
        <v>171</v>
      </c>
      <c r="I1543" s="350">
        <f t="shared" si="142"/>
        <v>60</v>
      </c>
    </row>
    <row r="1544" spans="2:9" hidden="1" x14ac:dyDescent="0.3">
      <c r="B1544" s="354">
        <v>1533</v>
      </c>
      <c r="C1544" s="393">
        <v>211864221</v>
      </c>
      <c r="D1544" s="349">
        <v>320471</v>
      </c>
      <c r="E1544" s="344">
        <f t="shared" si="137"/>
        <v>7.6523078392511756</v>
      </c>
      <c r="F1544" s="345">
        <f>SUM(E$12:E1544)</f>
        <v>6633.3924895128821</v>
      </c>
      <c r="G1544" s="345">
        <f t="shared" si="138"/>
        <v>221.11308298376272</v>
      </c>
      <c r="H1544" s="350">
        <f t="shared" si="142"/>
        <v>171</v>
      </c>
      <c r="I1544" s="350">
        <f t="shared" si="142"/>
        <v>60</v>
      </c>
    </row>
    <row r="1545" spans="2:9" hidden="1" x14ac:dyDescent="0.3">
      <c r="B1545" s="354">
        <v>1534</v>
      </c>
      <c r="C1545" s="393">
        <v>212184692</v>
      </c>
      <c r="D1545" s="349">
        <v>320766</v>
      </c>
      <c r="E1545" s="344">
        <f t="shared" si="137"/>
        <v>7.659351942501015</v>
      </c>
      <c r="F1545" s="345">
        <f>SUM(E$12:E1545)</f>
        <v>6641.0518414553835</v>
      </c>
      <c r="G1545" s="345">
        <f t="shared" si="138"/>
        <v>221.36839471517945</v>
      </c>
      <c r="H1545" s="350">
        <f t="shared" si="142"/>
        <v>171</v>
      </c>
      <c r="I1545" s="350">
        <f t="shared" si="142"/>
        <v>60</v>
      </c>
    </row>
    <row r="1546" spans="2:9" hidden="1" x14ac:dyDescent="0.3">
      <c r="B1546" s="354">
        <v>1535</v>
      </c>
      <c r="C1546" s="393">
        <v>212505458</v>
      </c>
      <c r="D1546" s="349">
        <v>321061</v>
      </c>
      <c r="E1546" s="344">
        <f t="shared" si="137"/>
        <v>7.6663960457508535</v>
      </c>
      <c r="F1546" s="345">
        <f>SUM(E$12:E1546)</f>
        <v>6648.7182375011344</v>
      </c>
      <c r="G1546" s="345">
        <f t="shared" si="138"/>
        <v>221.6239412500378</v>
      </c>
      <c r="H1546" s="350">
        <f t="shared" si="142"/>
        <v>171</v>
      </c>
      <c r="I1546" s="350">
        <f t="shared" si="142"/>
        <v>60</v>
      </c>
    </row>
    <row r="1547" spans="2:9" hidden="1" x14ac:dyDescent="0.3">
      <c r="B1547" s="354">
        <v>1536</v>
      </c>
      <c r="C1547" s="393">
        <v>212826519</v>
      </c>
      <c r="D1547" s="349">
        <v>321356</v>
      </c>
      <c r="E1547" s="344">
        <f t="shared" si="137"/>
        <v>7.673440149000692</v>
      </c>
      <c r="F1547" s="345">
        <f>SUM(E$12:E1547)</f>
        <v>6656.3916776501346</v>
      </c>
      <c r="G1547" s="345">
        <f t="shared" si="138"/>
        <v>221.87972258833781</v>
      </c>
      <c r="H1547" s="350">
        <f t="shared" si="142"/>
        <v>171</v>
      </c>
      <c r="I1547" s="350">
        <f t="shared" si="142"/>
        <v>60</v>
      </c>
    </row>
    <row r="1548" spans="2:9" hidden="1" x14ac:dyDescent="0.3">
      <c r="B1548" s="354">
        <v>1537</v>
      </c>
      <c r="C1548" s="393">
        <v>213147875</v>
      </c>
      <c r="D1548" s="349">
        <v>321651</v>
      </c>
      <c r="E1548" s="344">
        <f t="shared" ref="E1548:E1611" si="143">D1548/(VLOOKUP(H1548,$L$12:$N$51,3,0)+VLOOKUP(I1548,$P$12:$R$131,3,0)*$F$8/$E$8)</f>
        <v>7.6804842522505314</v>
      </c>
      <c r="F1548" s="345">
        <f>SUM(E$12:E1548)</f>
        <v>6664.0721619023852</v>
      </c>
      <c r="G1548" s="345">
        <f t="shared" si="138"/>
        <v>222.13573873007951</v>
      </c>
      <c r="H1548" s="350">
        <f t="shared" si="142"/>
        <v>171</v>
      </c>
      <c r="I1548" s="350">
        <f t="shared" si="142"/>
        <v>60</v>
      </c>
    </row>
    <row r="1549" spans="2:9" hidden="1" x14ac:dyDescent="0.3">
      <c r="B1549" s="354">
        <v>1538</v>
      </c>
      <c r="C1549" s="393">
        <v>213469526</v>
      </c>
      <c r="D1549" s="349">
        <v>321946</v>
      </c>
      <c r="E1549" s="344">
        <f t="shared" si="143"/>
        <v>7.6875283555003699</v>
      </c>
      <c r="F1549" s="345">
        <f>SUM(E$12:E1549)</f>
        <v>6671.7596902578853</v>
      </c>
      <c r="G1549" s="345">
        <f t="shared" ref="G1549:G1612" si="144">F1549/$B$8</f>
        <v>222.39198967526283</v>
      </c>
      <c r="H1549" s="350">
        <f t="shared" si="142"/>
        <v>171</v>
      </c>
      <c r="I1549" s="350">
        <f t="shared" si="142"/>
        <v>60</v>
      </c>
    </row>
    <row r="1550" spans="2:9" hidden="1" x14ac:dyDescent="0.3">
      <c r="B1550" s="354">
        <v>1539</v>
      </c>
      <c r="C1550" s="393">
        <v>213791472</v>
      </c>
      <c r="D1550" s="349">
        <v>322242</v>
      </c>
      <c r="E1550" s="344">
        <f t="shared" si="143"/>
        <v>7.6945963370663097</v>
      </c>
      <c r="F1550" s="345">
        <f>SUM(E$12:E1550)</f>
        <v>6679.4542865949516</v>
      </c>
      <c r="G1550" s="345">
        <f t="shared" si="144"/>
        <v>222.64847621983171</v>
      </c>
      <c r="H1550" s="350">
        <f t="shared" si="142"/>
        <v>171</v>
      </c>
      <c r="I1550" s="350">
        <f t="shared" si="142"/>
        <v>60</v>
      </c>
    </row>
    <row r="1551" spans="2:9" hidden="1" x14ac:dyDescent="0.3">
      <c r="B1551" s="354">
        <v>1540</v>
      </c>
      <c r="C1551" s="393">
        <v>214113714</v>
      </c>
      <c r="D1551" s="349">
        <v>322538</v>
      </c>
      <c r="E1551" s="344">
        <f t="shared" si="143"/>
        <v>7.7016643186322504</v>
      </c>
      <c r="F1551" s="345">
        <f>SUM(E$12:E1551)</f>
        <v>6687.1559509135841</v>
      </c>
      <c r="G1551" s="345">
        <f t="shared" si="144"/>
        <v>222.90519836378613</v>
      </c>
      <c r="H1551" s="350">
        <f t="shared" ref="H1551:I1566" si="145">H1550</f>
        <v>171</v>
      </c>
      <c r="I1551" s="350">
        <f t="shared" si="145"/>
        <v>60</v>
      </c>
    </row>
    <row r="1552" spans="2:9" hidden="1" x14ac:dyDescent="0.3">
      <c r="B1552" s="354">
        <v>1541</v>
      </c>
      <c r="C1552" s="393">
        <v>214436252</v>
      </c>
      <c r="D1552" s="349">
        <v>322833</v>
      </c>
      <c r="E1552" s="344">
        <f t="shared" si="143"/>
        <v>7.7087084218820889</v>
      </c>
      <c r="F1552" s="345">
        <f>SUM(E$12:E1552)</f>
        <v>6694.8646593354661</v>
      </c>
      <c r="G1552" s="345">
        <f t="shared" si="144"/>
        <v>223.1621553111822</v>
      </c>
      <c r="H1552" s="350">
        <f t="shared" si="145"/>
        <v>171</v>
      </c>
      <c r="I1552" s="350">
        <f t="shared" si="145"/>
        <v>60</v>
      </c>
    </row>
    <row r="1553" spans="2:9" hidden="1" x14ac:dyDescent="0.3">
      <c r="B1553" s="354">
        <v>1542</v>
      </c>
      <c r="C1553" s="393">
        <v>214759085</v>
      </c>
      <c r="D1553" s="349">
        <v>323129</v>
      </c>
      <c r="E1553" s="344">
        <f t="shared" si="143"/>
        <v>7.7157764034480287</v>
      </c>
      <c r="F1553" s="345">
        <f>SUM(E$12:E1553)</f>
        <v>6702.5804357389143</v>
      </c>
      <c r="G1553" s="345">
        <f t="shared" si="144"/>
        <v>223.4193478579638</v>
      </c>
      <c r="H1553" s="350">
        <f t="shared" si="145"/>
        <v>171</v>
      </c>
      <c r="I1553" s="350">
        <f t="shared" si="145"/>
        <v>60</v>
      </c>
    </row>
    <row r="1554" spans="2:9" hidden="1" x14ac:dyDescent="0.3">
      <c r="B1554" s="354">
        <v>1543</v>
      </c>
      <c r="C1554" s="393">
        <v>215082214</v>
      </c>
      <c r="D1554" s="349">
        <v>323425</v>
      </c>
      <c r="E1554" s="344">
        <f t="shared" si="143"/>
        <v>7.7228443850139685</v>
      </c>
      <c r="F1554" s="345">
        <f>SUM(E$12:E1554)</f>
        <v>6710.3032801239278</v>
      </c>
      <c r="G1554" s="345">
        <f t="shared" si="144"/>
        <v>223.67677600413091</v>
      </c>
      <c r="H1554" s="350">
        <f t="shared" si="145"/>
        <v>171</v>
      </c>
      <c r="I1554" s="350">
        <f t="shared" si="145"/>
        <v>60</v>
      </c>
    </row>
    <row r="1555" spans="2:9" hidden="1" x14ac:dyDescent="0.3">
      <c r="B1555" s="354">
        <v>1544</v>
      </c>
      <c r="C1555" s="393">
        <v>215405639</v>
      </c>
      <c r="D1555" s="349">
        <v>323721</v>
      </c>
      <c r="E1555" s="344">
        <f t="shared" si="143"/>
        <v>7.7299123665799092</v>
      </c>
      <c r="F1555" s="345">
        <f>SUM(E$12:E1555)</f>
        <v>6718.0331924905076</v>
      </c>
      <c r="G1555" s="345">
        <f t="shared" si="144"/>
        <v>223.93443974968358</v>
      </c>
      <c r="H1555" s="350">
        <f t="shared" si="145"/>
        <v>171</v>
      </c>
      <c r="I1555" s="350">
        <f t="shared" si="145"/>
        <v>60</v>
      </c>
    </row>
    <row r="1556" spans="2:9" hidden="1" x14ac:dyDescent="0.3">
      <c r="B1556" s="354">
        <v>1545</v>
      </c>
      <c r="C1556" s="393">
        <v>215729360</v>
      </c>
      <c r="D1556" s="349">
        <v>324017</v>
      </c>
      <c r="E1556" s="344">
        <f t="shared" si="143"/>
        <v>7.736980348145849</v>
      </c>
      <c r="F1556" s="345">
        <f>SUM(E$12:E1556)</f>
        <v>6725.7701728386537</v>
      </c>
      <c r="G1556" s="345">
        <f t="shared" si="144"/>
        <v>224.19233909462179</v>
      </c>
      <c r="H1556" s="350">
        <f t="shared" si="145"/>
        <v>171</v>
      </c>
      <c r="I1556" s="350">
        <f t="shared" si="145"/>
        <v>60</v>
      </c>
    </row>
    <row r="1557" spans="2:9" hidden="1" x14ac:dyDescent="0.3">
      <c r="B1557" s="354">
        <v>1546</v>
      </c>
      <c r="C1557" s="393">
        <v>216053377</v>
      </c>
      <c r="D1557" s="349">
        <v>324314</v>
      </c>
      <c r="E1557" s="344">
        <f t="shared" si="143"/>
        <v>7.7440722080278901</v>
      </c>
      <c r="F1557" s="345">
        <f>SUM(E$12:E1557)</f>
        <v>6733.5142450466819</v>
      </c>
      <c r="G1557" s="345">
        <f t="shared" si="144"/>
        <v>224.45047483488941</v>
      </c>
      <c r="H1557" s="350">
        <f t="shared" si="145"/>
        <v>171</v>
      </c>
      <c r="I1557" s="350">
        <f t="shared" si="145"/>
        <v>60</v>
      </c>
    </row>
    <row r="1558" spans="2:9" hidden="1" x14ac:dyDescent="0.3">
      <c r="B1558" s="354">
        <v>1547</v>
      </c>
      <c r="C1558" s="393">
        <v>216377691</v>
      </c>
      <c r="D1558" s="349">
        <v>324610</v>
      </c>
      <c r="E1558" s="344">
        <f t="shared" si="143"/>
        <v>7.7511401895938299</v>
      </c>
      <c r="F1558" s="345">
        <f>SUM(E$12:E1558)</f>
        <v>6741.2653852362755</v>
      </c>
      <c r="G1558" s="345">
        <f t="shared" si="144"/>
        <v>224.70884617454251</v>
      </c>
      <c r="H1558" s="350">
        <f t="shared" si="145"/>
        <v>171</v>
      </c>
      <c r="I1558" s="350">
        <f t="shared" si="145"/>
        <v>60</v>
      </c>
    </row>
    <row r="1559" spans="2:9" hidden="1" x14ac:dyDescent="0.3">
      <c r="B1559" s="354">
        <v>1548</v>
      </c>
      <c r="C1559" s="393">
        <v>216702301</v>
      </c>
      <c r="D1559" s="349">
        <v>324907</v>
      </c>
      <c r="E1559" s="344">
        <f t="shared" si="143"/>
        <v>7.758232049475871</v>
      </c>
      <c r="F1559" s="345">
        <f>SUM(E$12:E1559)</f>
        <v>6749.0236172857512</v>
      </c>
      <c r="G1559" s="345">
        <f t="shared" si="144"/>
        <v>224.96745390952503</v>
      </c>
      <c r="H1559" s="350">
        <f t="shared" si="145"/>
        <v>171</v>
      </c>
      <c r="I1559" s="350">
        <f t="shared" si="145"/>
        <v>60</v>
      </c>
    </row>
    <row r="1560" spans="2:9" hidden="1" x14ac:dyDescent="0.3">
      <c r="B1560" s="354">
        <v>1549</v>
      </c>
      <c r="C1560" s="393">
        <v>217027208</v>
      </c>
      <c r="D1560" s="349">
        <v>325203</v>
      </c>
      <c r="E1560" s="344">
        <f t="shared" si="143"/>
        <v>7.7653000310418108</v>
      </c>
      <c r="F1560" s="345">
        <f>SUM(E$12:E1560)</f>
        <v>6756.7889173167932</v>
      </c>
      <c r="G1560" s="345">
        <f t="shared" si="144"/>
        <v>225.2262972438931</v>
      </c>
      <c r="H1560" s="350">
        <f t="shared" si="145"/>
        <v>171</v>
      </c>
      <c r="I1560" s="350">
        <f t="shared" si="145"/>
        <v>60</v>
      </c>
    </row>
    <row r="1561" spans="2:9" hidden="1" x14ac:dyDescent="0.3">
      <c r="B1561" s="354">
        <v>1550</v>
      </c>
      <c r="C1561" s="393">
        <v>217352411</v>
      </c>
      <c r="D1561" s="349">
        <v>325500</v>
      </c>
      <c r="E1561" s="344">
        <f t="shared" si="143"/>
        <v>7.7723918909238519</v>
      </c>
      <c r="F1561" s="345">
        <f>SUM(E$12:E1561)</f>
        <v>6764.5613092077174</v>
      </c>
      <c r="G1561" s="345">
        <f t="shared" si="144"/>
        <v>225.48537697359058</v>
      </c>
      <c r="H1561" s="350">
        <f t="shared" si="145"/>
        <v>171</v>
      </c>
      <c r="I1561" s="350">
        <f t="shared" si="145"/>
        <v>60</v>
      </c>
    </row>
    <row r="1562" spans="2:9" hidden="1" x14ac:dyDescent="0.3">
      <c r="B1562" s="354">
        <v>1551</v>
      </c>
      <c r="C1562" s="393">
        <v>217677911</v>
      </c>
      <c r="D1562" s="349">
        <v>325797</v>
      </c>
      <c r="E1562" s="344">
        <f t="shared" si="143"/>
        <v>7.7794837508058929</v>
      </c>
      <c r="F1562" s="345">
        <f>SUM(E$12:E1562)</f>
        <v>6772.3407929585237</v>
      </c>
      <c r="G1562" s="345">
        <f t="shared" si="144"/>
        <v>225.74469309861746</v>
      </c>
      <c r="H1562" s="350">
        <f t="shared" si="145"/>
        <v>171</v>
      </c>
      <c r="I1562" s="350">
        <f t="shared" si="145"/>
        <v>60</v>
      </c>
    </row>
    <row r="1563" spans="2:9" hidden="1" x14ac:dyDescent="0.3">
      <c r="B1563" s="354">
        <v>1552</v>
      </c>
      <c r="C1563" s="393">
        <v>218003708</v>
      </c>
      <c r="D1563" s="349">
        <v>326094</v>
      </c>
      <c r="E1563" s="344">
        <f t="shared" si="143"/>
        <v>7.786575610687934</v>
      </c>
      <c r="F1563" s="345">
        <f>SUM(E$12:E1563)</f>
        <v>6780.1273685692113</v>
      </c>
      <c r="G1563" s="345">
        <f t="shared" si="144"/>
        <v>226.0042456189737</v>
      </c>
      <c r="H1563" s="350">
        <f t="shared" si="145"/>
        <v>171</v>
      </c>
      <c r="I1563" s="350">
        <f t="shared" si="145"/>
        <v>60</v>
      </c>
    </row>
    <row r="1564" spans="2:9" hidden="1" x14ac:dyDescent="0.3">
      <c r="B1564" s="354">
        <v>1553</v>
      </c>
      <c r="C1564" s="393">
        <v>218329802</v>
      </c>
      <c r="D1564" s="349">
        <v>326391</v>
      </c>
      <c r="E1564" s="344">
        <f t="shared" si="143"/>
        <v>7.7936674705699751</v>
      </c>
      <c r="F1564" s="345">
        <f>SUM(E$12:E1564)</f>
        <v>6787.921036039781</v>
      </c>
      <c r="G1564" s="345">
        <f t="shared" si="144"/>
        <v>226.26403453465937</v>
      </c>
      <c r="H1564" s="350">
        <f t="shared" si="145"/>
        <v>171</v>
      </c>
      <c r="I1564" s="350">
        <f t="shared" si="145"/>
        <v>60</v>
      </c>
    </row>
    <row r="1565" spans="2:9" hidden="1" x14ac:dyDescent="0.3">
      <c r="B1565" s="354">
        <v>1554</v>
      </c>
      <c r="C1565" s="393">
        <v>218656193</v>
      </c>
      <c r="D1565" s="349">
        <v>326688</v>
      </c>
      <c r="E1565" s="344">
        <f t="shared" si="143"/>
        <v>7.8007593304520162</v>
      </c>
      <c r="F1565" s="345">
        <f>SUM(E$12:E1565)</f>
        <v>6795.7217953702329</v>
      </c>
      <c r="G1565" s="345">
        <f t="shared" si="144"/>
        <v>226.52405984567443</v>
      </c>
      <c r="H1565" s="350">
        <f t="shared" si="145"/>
        <v>171</v>
      </c>
      <c r="I1565" s="350">
        <f t="shared" si="145"/>
        <v>60</v>
      </c>
    </row>
    <row r="1566" spans="2:9" hidden="1" x14ac:dyDescent="0.3">
      <c r="B1566" s="354">
        <v>1555</v>
      </c>
      <c r="C1566" s="393">
        <v>218982881</v>
      </c>
      <c r="D1566" s="349">
        <v>326985</v>
      </c>
      <c r="E1566" s="344">
        <f t="shared" si="143"/>
        <v>7.8078511903340573</v>
      </c>
      <c r="F1566" s="345">
        <f>SUM(E$12:E1566)</f>
        <v>6803.529646560567</v>
      </c>
      <c r="G1566" s="345">
        <f t="shared" si="144"/>
        <v>226.78432155201889</v>
      </c>
      <c r="H1566" s="350">
        <f t="shared" si="145"/>
        <v>171</v>
      </c>
      <c r="I1566" s="350">
        <f t="shared" si="145"/>
        <v>60</v>
      </c>
    </row>
    <row r="1567" spans="2:9" hidden="1" x14ac:dyDescent="0.3">
      <c r="B1567" s="354">
        <v>1556</v>
      </c>
      <c r="C1567" s="393">
        <v>219309866</v>
      </c>
      <c r="D1567" s="349">
        <v>327283</v>
      </c>
      <c r="E1567" s="344">
        <f t="shared" si="143"/>
        <v>7.8149669285321997</v>
      </c>
      <c r="F1567" s="345">
        <f>SUM(E$12:E1567)</f>
        <v>6811.3446134890992</v>
      </c>
      <c r="G1567" s="345">
        <f t="shared" si="144"/>
        <v>227.04482044963663</v>
      </c>
      <c r="H1567" s="350">
        <f t="shared" ref="H1567:I1582" si="146">H1566</f>
        <v>171</v>
      </c>
      <c r="I1567" s="350">
        <f t="shared" si="146"/>
        <v>60</v>
      </c>
    </row>
    <row r="1568" spans="2:9" hidden="1" x14ac:dyDescent="0.3">
      <c r="B1568" s="354">
        <v>1557</v>
      </c>
      <c r="C1568" s="393">
        <v>219637149</v>
      </c>
      <c r="D1568" s="349">
        <v>327580</v>
      </c>
      <c r="E1568" s="344">
        <f t="shared" si="143"/>
        <v>7.8220587884142407</v>
      </c>
      <c r="F1568" s="345">
        <f>SUM(E$12:E1568)</f>
        <v>6819.1666722775135</v>
      </c>
      <c r="G1568" s="345">
        <f t="shared" si="144"/>
        <v>227.30555574258378</v>
      </c>
      <c r="H1568" s="350">
        <f t="shared" si="146"/>
        <v>171</v>
      </c>
      <c r="I1568" s="350">
        <f t="shared" si="146"/>
        <v>60</v>
      </c>
    </row>
    <row r="1569" spans="2:9" hidden="1" x14ac:dyDescent="0.3">
      <c r="B1569" s="354">
        <v>1558</v>
      </c>
      <c r="C1569" s="393">
        <v>219964729</v>
      </c>
      <c r="D1569" s="349">
        <v>327878</v>
      </c>
      <c r="E1569" s="344">
        <f t="shared" si="143"/>
        <v>7.8291745266123831</v>
      </c>
      <c r="F1569" s="345">
        <f>SUM(E$12:E1569)</f>
        <v>6826.9958468041259</v>
      </c>
      <c r="G1569" s="345">
        <f t="shared" si="144"/>
        <v>227.56652822680419</v>
      </c>
      <c r="H1569" s="350">
        <f t="shared" si="146"/>
        <v>171</v>
      </c>
      <c r="I1569" s="350">
        <f t="shared" si="146"/>
        <v>60</v>
      </c>
    </row>
    <row r="1570" spans="2:9" hidden="1" x14ac:dyDescent="0.3">
      <c r="B1570" s="354">
        <v>1559</v>
      </c>
      <c r="C1570" s="393">
        <v>220292607</v>
      </c>
      <c r="D1570" s="349">
        <v>328176</v>
      </c>
      <c r="E1570" s="344">
        <f t="shared" si="143"/>
        <v>7.8362902648105255</v>
      </c>
      <c r="F1570" s="345">
        <f>SUM(E$12:E1570)</f>
        <v>6834.8321370689364</v>
      </c>
      <c r="G1570" s="345">
        <f t="shared" si="144"/>
        <v>227.82773790229788</v>
      </c>
      <c r="H1570" s="350">
        <f t="shared" si="146"/>
        <v>171</v>
      </c>
      <c r="I1570" s="350">
        <f t="shared" si="146"/>
        <v>60</v>
      </c>
    </row>
    <row r="1571" spans="2:9" hidden="1" x14ac:dyDescent="0.3">
      <c r="B1571" s="354">
        <v>1560</v>
      </c>
      <c r="C1571" s="393">
        <v>220620783</v>
      </c>
      <c r="D1571" s="349">
        <v>328474</v>
      </c>
      <c r="E1571" s="344">
        <f t="shared" si="143"/>
        <v>7.8434060030086679</v>
      </c>
      <c r="F1571" s="345">
        <f>SUM(E$12:E1571)</f>
        <v>6842.675543071945</v>
      </c>
      <c r="G1571" s="345">
        <f t="shared" si="144"/>
        <v>228.08918476906484</v>
      </c>
      <c r="H1571" s="350">
        <f t="shared" si="146"/>
        <v>171</v>
      </c>
      <c r="I1571" s="350">
        <f t="shared" si="146"/>
        <v>60</v>
      </c>
    </row>
    <row r="1572" spans="2:9" hidden="1" x14ac:dyDescent="0.3">
      <c r="B1572" s="354">
        <v>1561</v>
      </c>
      <c r="C1572" s="393">
        <v>220949257</v>
      </c>
      <c r="D1572" s="349">
        <v>328772</v>
      </c>
      <c r="E1572" s="344">
        <f t="shared" si="143"/>
        <v>7.8505217412068102</v>
      </c>
      <c r="F1572" s="345">
        <f>SUM(E$12:E1572)</f>
        <v>6850.5260648131516</v>
      </c>
      <c r="G1572" s="345">
        <f t="shared" si="144"/>
        <v>228.35086882710505</v>
      </c>
      <c r="H1572" s="350">
        <f t="shared" si="146"/>
        <v>171</v>
      </c>
      <c r="I1572" s="350">
        <f t="shared" si="146"/>
        <v>60</v>
      </c>
    </row>
    <row r="1573" spans="2:9" hidden="1" x14ac:dyDescent="0.3">
      <c r="B1573" s="354">
        <v>1562</v>
      </c>
      <c r="C1573" s="393">
        <v>221278029</v>
      </c>
      <c r="D1573" s="349">
        <v>329070</v>
      </c>
      <c r="E1573" s="344">
        <f t="shared" si="143"/>
        <v>7.8576374794049526</v>
      </c>
      <c r="F1573" s="345">
        <f>SUM(E$12:E1573)</f>
        <v>6858.3837022925563</v>
      </c>
      <c r="G1573" s="345">
        <f t="shared" si="144"/>
        <v>228.61279007641855</v>
      </c>
      <c r="H1573" s="350">
        <f t="shared" si="146"/>
        <v>171</v>
      </c>
      <c r="I1573" s="350">
        <f t="shared" si="146"/>
        <v>60</v>
      </c>
    </row>
    <row r="1574" spans="2:9" hidden="1" x14ac:dyDescent="0.3">
      <c r="B1574" s="354">
        <v>1563</v>
      </c>
      <c r="C1574" s="393">
        <v>221607099</v>
      </c>
      <c r="D1574" s="349">
        <v>329368</v>
      </c>
      <c r="E1574" s="344">
        <f t="shared" si="143"/>
        <v>7.864753217603095</v>
      </c>
      <c r="F1574" s="345">
        <f>SUM(E$12:E1574)</f>
        <v>6866.2484555101591</v>
      </c>
      <c r="G1574" s="345">
        <f t="shared" si="144"/>
        <v>228.87494851700529</v>
      </c>
      <c r="H1574" s="350">
        <f t="shared" si="146"/>
        <v>171</v>
      </c>
      <c r="I1574" s="350">
        <f t="shared" si="146"/>
        <v>60</v>
      </c>
    </row>
    <row r="1575" spans="2:9" hidden="1" x14ac:dyDescent="0.3">
      <c r="B1575" s="354">
        <v>1564</v>
      </c>
      <c r="C1575" s="393">
        <v>221936467</v>
      </c>
      <c r="D1575" s="349">
        <v>329666</v>
      </c>
      <c r="E1575" s="344">
        <f t="shared" si="143"/>
        <v>7.8718689558012365</v>
      </c>
      <c r="F1575" s="345">
        <f>SUM(E$12:E1575)</f>
        <v>6874.12032446596</v>
      </c>
      <c r="G1575" s="345">
        <f t="shared" si="144"/>
        <v>229.13734414886534</v>
      </c>
      <c r="H1575" s="350">
        <f t="shared" si="146"/>
        <v>171</v>
      </c>
      <c r="I1575" s="350">
        <f t="shared" si="146"/>
        <v>60</v>
      </c>
    </row>
    <row r="1576" spans="2:9" hidden="1" x14ac:dyDescent="0.3">
      <c r="B1576" s="354">
        <v>1565</v>
      </c>
      <c r="C1576" s="393">
        <v>222266133</v>
      </c>
      <c r="D1576" s="349">
        <v>329965</v>
      </c>
      <c r="E1576" s="344">
        <f t="shared" si="143"/>
        <v>7.8790085723154801</v>
      </c>
      <c r="F1576" s="345">
        <f>SUM(E$12:E1576)</f>
        <v>6881.9993330382758</v>
      </c>
      <c r="G1576" s="345">
        <f t="shared" si="144"/>
        <v>229.39997776794252</v>
      </c>
      <c r="H1576" s="350">
        <f t="shared" si="146"/>
        <v>171</v>
      </c>
      <c r="I1576" s="350">
        <f t="shared" si="146"/>
        <v>60</v>
      </c>
    </row>
    <row r="1577" spans="2:9" hidden="1" x14ac:dyDescent="0.3">
      <c r="B1577" s="354">
        <v>1566</v>
      </c>
      <c r="C1577" s="393">
        <v>222596098</v>
      </c>
      <c r="D1577" s="349">
        <v>330263</v>
      </c>
      <c r="E1577" s="344">
        <f t="shared" si="143"/>
        <v>7.8861243105136225</v>
      </c>
      <c r="F1577" s="345">
        <f>SUM(E$12:E1577)</f>
        <v>6889.8854573487897</v>
      </c>
      <c r="G1577" s="345">
        <f t="shared" si="144"/>
        <v>229.66284857829299</v>
      </c>
      <c r="H1577" s="350">
        <f t="shared" si="146"/>
        <v>171</v>
      </c>
      <c r="I1577" s="350">
        <f t="shared" si="146"/>
        <v>60</v>
      </c>
    </row>
    <row r="1578" spans="2:9" hidden="1" x14ac:dyDescent="0.3">
      <c r="B1578" s="354">
        <v>1567</v>
      </c>
      <c r="C1578" s="393">
        <v>222926361</v>
      </c>
      <c r="D1578" s="349">
        <v>330562</v>
      </c>
      <c r="E1578" s="344">
        <f t="shared" si="143"/>
        <v>7.8932639270278662</v>
      </c>
      <c r="F1578" s="345">
        <f>SUM(E$12:E1578)</f>
        <v>6897.7787212758176</v>
      </c>
      <c r="G1578" s="345">
        <f t="shared" si="144"/>
        <v>229.92595737586058</v>
      </c>
      <c r="H1578" s="350">
        <f t="shared" si="146"/>
        <v>171</v>
      </c>
      <c r="I1578" s="350">
        <f t="shared" si="146"/>
        <v>60</v>
      </c>
    </row>
    <row r="1579" spans="2:9" hidden="1" x14ac:dyDescent="0.3">
      <c r="B1579" s="354">
        <v>1568</v>
      </c>
      <c r="C1579" s="393">
        <v>223256923</v>
      </c>
      <c r="D1579" s="349">
        <v>330861</v>
      </c>
      <c r="E1579" s="344">
        <f t="shared" si="143"/>
        <v>7.9004035435421098</v>
      </c>
      <c r="F1579" s="345">
        <f>SUM(E$12:E1579)</f>
        <v>6905.6791248193595</v>
      </c>
      <c r="G1579" s="345">
        <f t="shared" si="144"/>
        <v>230.18930416064532</v>
      </c>
      <c r="H1579" s="350">
        <f t="shared" si="146"/>
        <v>171</v>
      </c>
      <c r="I1579" s="350">
        <f t="shared" si="146"/>
        <v>60</v>
      </c>
    </row>
    <row r="1580" spans="2:9" hidden="1" x14ac:dyDescent="0.3">
      <c r="B1580" s="354">
        <v>1569</v>
      </c>
      <c r="C1580" s="393">
        <v>223587784</v>
      </c>
      <c r="D1580" s="349">
        <v>331159</v>
      </c>
      <c r="E1580" s="344">
        <f t="shared" si="143"/>
        <v>7.9075192817402513</v>
      </c>
      <c r="F1580" s="345">
        <f>SUM(E$12:E1580)</f>
        <v>6913.5866441010994</v>
      </c>
      <c r="G1580" s="345">
        <f t="shared" si="144"/>
        <v>230.45288813670331</v>
      </c>
      <c r="H1580" s="350">
        <f t="shared" si="146"/>
        <v>171</v>
      </c>
      <c r="I1580" s="350">
        <f t="shared" si="146"/>
        <v>60</v>
      </c>
    </row>
    <row r="1581" spans="2:9" hidden="1" x14ac:dyDescent="0.3">
      <c r="B1581" s="354">
        <v>1570</v>
      </c>
      <c r="C1581" s="393">
        <v>223918943</v>
      </c>
      <c r="D1581" s="349">
        <v>331458</v>
      </c>
      <c r="E1581" s="344">
        <f t="shared" si="143"/>
        <v>7.914658898254495</v>
      </c>
      <c r="F1581" s="345">
        <f>SUM(E$12:E1581)</f>
        <v>6921.5013029993543</v>
      </c>
      <c r="G1581" s="345">
        <f t="shared" si="144"/>
        <v>230.71671009997849</v>
      </c>
      <c r="H1581" s="350">
        <f t="shared" si="146"/>
        <v>171</v>
      </c>
      <c r="I1581" s="350">
        <f t="shared" si="146"/>
        <v>60</v>
      </c>
    </row>
    <row r="1582" spans="2:9" hidden="1" x14ac:dyDescent="0.3">
      <c r="B1582" s="354">
        <v>1571</v>
      </c>
      <c r="C1582" s="393">
        <v>224250401</v>
      </c>
      <c r="D1582" s="349">
        <v>331758</v>
      </c>
      <c r="E1582" s="344">
        <f t="shared" si="143"/>
        <v>7.9218223930848399</v>
      </c>
      <c r="F1582" s="345">
        <f>SUM(E$12:E1582)</f>
        <v>6929.423125392439</v>
      </c>
      <c r="G1582" s="345">
        <f t="shared" si="144"/>
        <v>230.98077084641463</v>
      </c>
      <c r="H1582" s="350">
        <f t="shared" si="146"/>
        <v>171</v>
      </c>
      <c r="I1582" s="350">
        <f t="shared" si="146"/>
        <v>60</v>
      </c>
    </row>
    <row r="1583" spans="2:9" hidden="1" x14ac:dyDescent="0.3">
      <c r="B1583" s="354">
        <v>1572</v>
      </c>
      <c r="C1583" s="393">
        <v>224582159</v>
      </c>
      <c r="D1583" s="349">
        <v>332057</v>
      </c>
      <c r="E1583" s="344">
        <f t="shared" si="143"/>
        <v>7.9289620095990827</v>
      </c>
      <c r="F1583" s="345">
        <f>SUM(E$12:E1583)</f>
        <v>6937.3520874020378</v>
      </c>
      <c r="G1583" s="345">
        <f t="shared" si="144"/>
        <v>231.24506958006793</v>
      </c>
      <c r="H1583" s="350">
        <f t="shared" ref="H1583:I1598" si="147">H1582</f>
        <v>171</v>
      </c>
      <c r="I1583" s="350">
        <f t="shared" si="147"/>
        <v>60</v>
      </c>
    </row>
    <row r="1584" spans="2:9" hidden="1" x14ac:dyDescent="0.3">
      <c r="B1584" s="354">
        <v>1573</v>
      </c>
      <c r="C1584" s="393">
        <v>224914216</v>
      </c>
      <c r="D1584" s="349">
        <v>332356</v>
      </c>
      <c r="E1584" s="344">
        <f t="shared" si="143"/>
        <v>7.9361016261133264</v>
      </c>
      <c r="F1584" s="345">
        <f>SUM(E$12:E1584)</f>
        <v>6945.2881890281515</v>
      </c>
      <c r="G1584" s="345">
        <f t="shared" si="144"/>
        <v>231.50960630093837</v>
      </c>
      <c r="H1584" s="350">
        <f t="shared" si="147"/>
        <v>171</v>
      </c>
      <c r="I1584" s="350">
        <f t="shared" si="147"/>
        <v>60</v>
      </c>
    </row>
    <row r="1585" spans="2:9" hidden="1" x14ac:dyDescent="0.3">
      <c r="B1585" s="354">
        <v>1574</v>
      </c>
      <c r="C1585" s="393">
        <v>225246572</v>
      </c>
      <c r="D1585" s="349">
        <v>332655</v>
      </c>
      <c r="E1585" s="344">
        <f t="shared" si="143"/>
        <v>7.94324124262757</v>
      </c>
      <c r="F1585" s="345">
        <f>SUM(E$12:E1585)</f>
        <v>6953.2314302707791</v>
      </c>
      <c r="G1585" s="345">
        <f t="shared" si="144"/>
        <v>231.77438100902597</v>
      </c>
      <c r="H1585" s="350">
        <f t="shared" si="147"/>
        <v>171</v>
      </c>
      <c r="I1585" s="350">
        <f t="shared" si="147"/>
        <v>60</v>
      </c>
    </row>
    <row r="1586" spans="2:9" hidden="1" x14ac:dyDescent="0.3">
      <c r="B1586" s="354">
        <v>1575</v>
      </c>
      <c r="C1586" s="393">
        <v>225579227</v>
      </c>
      <c r="D1586" s="349">
        <v>332955</v>
      </c>
      <c r="E1586" s="344">
        <f t="shared" si="143"/>
        <v>7.9504047374579141</v>
      </c>
      <c r="F1586" s="345">
        <f>SUM(E$12:E1586)</f>
        <v>6961.1818350082367</v>
      </c>
      <c r="G1586" s="345">
        <f t="shared" si="144"/>
        <v>232.03939450027457</v>
      </c>
      <c r="H1586" s="350">
        <f t="shared" si="147"/>
        <v>171</v>
      </c>
      <c r="I1586" s="350">
        <f t="shared" si="147"/>
        <v>60</v>
      </c>
    </row>
    <row r="1587" spans="2:9" hidden="1" x14ac:dyDescent="0.3">
      <c r="B1587" s="354">
        <v>1576</v>
      </c>
      <c r="C1587" s="393">
        <v>225912182</v>
      </c>
      <c r="D1587" s="349">
        <v>333255</v>
      </c>
      <c r="E1587" s="344">
        <f t="shared" si="143"/>
        <v>7.957568232288259</v>
      </c>
      <c r="F1587" s="345">
        <f>SUM(E$12:E1587)</f>
        <v>6969.1394032405251</v>
      </c>
      <c r="G1587" s="345">
        <f t="shared" si="144"/>
        <v>232.30464677468416</v>
      </c>
      <c r="H1587" s="350">
        <f t="shared" si="147"/>
        <v>171</v>
      </c>
      <c r="I1587" s="350">
        <f t="shared" si="147"/>
        <v>60</v>
      </c>
    </row>
    <row r="1588" spans="2:9" hidden="1" x14ac:dyDescent="0.3">
      <c r="B1588" s="354">
        <v>1577</v>
      </c>
      <c r="C1588" s="393">
        <v>226245437</v>
      </c>
      <c r="D1588" s="349">
        <v>333554</v>
      </c>
      <c r="E1588" s="344">
        <f t="shared" si="143"/>
        <v>7.9647078488025027</v>
      </c>
      <c r="F1588" s="345">
        <f>SUM(E$12:E1588)</f>
        <v>6977.1041110893275</v>
      </c>
      <c r="G1588" s="345">
        <f t="shared" si="144"/>
        <v>232.57013703631091</v>
      </c>
      <c r="H1588" s="350">
        <f t="shared" si="147"/>
        <v>171</v>
      </c>
      <c r="I1588" s="350">
        <f t="shared" si="147"/>
        <v>60</v>
      </c>
    </row>
    <row r="1589" spans="2:9" hidden="1" x14ac:dyDescent="0.3">
      <c r="B1589" s="354">
        <v>1578</v>
      </c>
      <c r="C1589" s="393">
        <v>226578991</v>
      </c>
      <c r="D1589" s="349">
        <v>333854</v>
      </c>
      <c r="E1589" s="344">
        <f t="shared" si="143"/>
        <v>7.9718713436328468</v>
      </c>
      <c r="F1589" s="345">
        <f>SUM(E$12:E1589)</f>
        <v>6985.0759824329607</v>
      </c>
      <c r="G1589" s="345">
        <f t="shared" si="144"/>
        <v>232.83586608109869</v>
      </c>
      <c r="H1589" s="350">
        <f t="shared" si="147"/>
        <v>171</v>
      </c>
      <c r="I1589" s="350">
        <f t="shared" si="147"/>
        <v>60</v>
      </c>
    </row>
    <row r="1590" spans="2:9" hidden="1" x14ac:dyDescent="0.3">
      <c r="B1590" s="354">
        <v>1579</v>
      </c>
      <c r="C1590" s="393">
        <v>226912845</v>
      </c>
      <c r="D1590" s="349">
        <v>334154</v>
      </c>
      <c r="E1590" s="344">
        <f t="shared" si="143"/>
        <v>7.9790348384631917</v>
      </c>
      <c r="F1590" s="345">
        <f>SUM(E$12:E1590)</f>
        <v>6993.0550172714238</v>
      </c>
      <c r="G1590" s="345">
        <f t="shared" si="144"/>
        <v>233.10183390904746</v>
      </c>
      <c r="H1590" s="350">
        <f t="shared" si="147"/>
        <v>171</v>
      </c>
      <c r="I1590" s="350">
        <f t="shared" si="147"/>
        <v>60</v>
      </c>
    </row>
    <row r="1591" spans="2:9" hidden="1" x14ac:dyDescent="0.3">
      <c r="B1591" s="354">
        <v>1580</v>
      </c>
      <c r="C1591" s="393">
        <v>227246999</v>
      </c>
      <c r="D1591" s="349">
        <v>334454</v>
      </c>
      <c r="E1591" s="344">
        <f t="shared" si="143"/>
        <v>7.9861983332935358</v>
      </c>
      <c r="F1591" s="345">
        <f>SUM(E$12:E1591)</f>
        <v>7001.0412156047178</v>
      </c>
      <c r="G1591" s="345">
        <f t="shared" si="144"/>
        <v>233.36804052015725</v>
      </c>
      <c r="H1591" s="350">
        <f t="shared" si="147"/>
        <v>171</v>
      </c>
      <c r="I1591" s="350">
        <f t="shared" si="147"/>
        <v>60</v>
      </c>
    </row>
    <row r="1592" spans="2:9" hidden="1" x14ac:dyDescent="0.3">
      <c r="B1592" s="354">
        <v>1581</v>
      </c>
      <c r="C1592" s="393">
        <v>227581453</v>
      </c>
      <c r="D1592" s="349">
        <v>334755</v>
      </c>
      <c r="E1592" s="344">
        <f t="shared" si="143"/>
        <v>7.993385706439982</v>
      </c>
      <c r="F1592" s="345">
        <f>SUM(E$12:E1592)</f>
        <v>7009.0346013111575</v>
      </c>
      <c r="G1592" s="345">
        <f t="shared" si="144"/>
        <v>233.63448671037193</v>
      </c>
      <c r="H1592" s="350">
        <f t="shared" si="147"/>
        <v>171</v>
      </c>
      <c r="I1592" s="350">
        <f t="shared" si="147"/>
        <v>60</v>
      </c>
    </row>
    <row r="1593" spans="2:9" hidden="1" x14ac:dyDescent="0.3">
      <c r="B1593" s="354">
        <v>1582</v>
      </c>
      <c r="C1593" s="393">
        <v>227916208</v>
      </c>
      <c r="D1593" s="349">
        <v>335055</v>
      </c>
      <c r="E1593" s="344">
        <f t="shared" si="143"/>
        <v>8.0005492012703261</v>
      </c>
      <c r="F1593" s="345">
        <f>SUM(E$12:E1593)</f>
        <v>7017.0351505124281</v>
      </c>
      <c r="G1593" s="345">
        <f t="shared" si="144"/>
        <v>233.90117168374761</v>
      </c>
      <c r="H1593" s="350">
        <f t="shared" si="147"/>
        <v>171</v>
      </c>
      <c r="I1593" s="350">
        <f t="shared" si="147"/>
        <v>60</v>
      </c>
    </row>
    <row r="1594" spans="2:9" hidden="1" x14ac:dyDescent="0.3">
      <c r="B1594" s="354">
        <v>1583</v>
      </c>
      <c r="C1594" s="393">
        <v>228251263</v>
      </c>
      <c r="D1594" s="349">
        <v>335355</v>
      </c>
      <c r="E1594" s="344">
        <f t="shared" si="143"/>
        <v>8.0077126961006702</v>
      </c>
      <c r="F1594" s="345">
        <f>SUM(E$12:E1594)</f>
        <v>7025.0428632085286</v>
      </c>
      <c r="G1594" s="345">
        <f t="shared" si="144"/>
        <v>234.16809544028428</v>
      </c>
      <c r="H1594" s="350">
        <f t="shared" si="147"/>
        <v>171</v>
      </c>
      <c r="I1594" s="350">
        <f t="shared" si="147"/>
        <v>60</v>
      </c>
    </row>
    <row r="1595" spans="2:9" hidden="1" x14ac:dyDescent="0.3">
      <c r="B1595" s="354">
        <v>1584</v>
      </c>
      <c r="C1595" s="393">
        <v>228586618</v>
      </c>
      <c r="D1595" s="349">
        <v>335656</v>
      </c>
      <c r="E1595" s="344">
        <f t="shared" si="143"/>
        <v>8.0149000692471173</v>
      </c>
      <c r="F1595" s="345">
        <f>SUM(E$12:E1595)</f>
        <v>7033.0577632777758</v>
      </c>
      <c r="G1595" s="345">
        <f t="shared" si="144"/>
        <v>234.43525877592586</v>
      </c>
      <c r="H1595" s="350">
        <f t="shared" si="147"/>
        <v>171</v>
      </c>
      <c r="I1595" s="350">
        <f t="shared" si="147"/>
        <v>60</v>
      </c>
    </row>
    <row r="1596" spans="2:9" hidden="1" x14ac:dyDescent="0.3">
      <c r="B1596" s="354">
        <v>1585</v>
      </c>
      <c r="C1596" s="393">
        <v>228922274</v>
      </c>
      <c r="D1596" s="349">
        <v>335957</v>
      </c>
      <c r="E1596" s="344">
        <f t="shared" si="143"/>
        <v>8.0220874423935626</v>
      </c>
      <c r="F1596" s="345">
        <f>SUM(E$12:E1596)</f>
        <v>7041.0798507201698</v>
      </c>
      <c r="G1596" s="345">
        <f t="shared" si="144"/>
        <v>234.70266169067233</v>
      </c>
      <c r="H1596" s="350">
        <f t="shared" si="147"/>
        <v>171</v>
      </c>
      <c r="I1596" s="350">
        <f t="shared" si="147"/>
        <v>60</v>
      </c>
    </row>
    <row r="1597" spans="2:9" hidden="1" x14ac:dyDescent="0.3">
      <c r="B1597" s="354">
        <v>1586</v>
      </c>
      <c r="C1597" s="393">
        <v>229258231</v>
      </c>
      <c r="D1597" s="349">
        <v>336257</v>
      </c>
      <c r="E1597" s="344">
        <f t="shared" si="143"/>
        <v>8.0292509372239067</v>
      </c>
      <c r="F1597" s="345">
        <f>SUM(E$12:E1597)</f>
        <v>7049.1091016573937</v>
      </c>
      <c r="G1597" s="345">
        <f t="shared" si="144"/>
        <v>234.97030338857979</v>
      </c>
      <c r="H1597" s="350">
        <f t="shared" si="147"/>
        <v>171</v>
      </c>
      <c r="I1597" s="350">
        <f t="shared" si="147"/>
        <v>60</v>
      </c>
    </row>
    <row r="1598" spans="2:9" hidden="1" x14ac:dyDescent="0.3">
      <c r="B1598" s="354">
        <v>1587</v>
      </c>
      <c r="C1598" s="393">
        <v>229594488</v>
      </c>
      <c r="D1598" s="349">
        <v>336558</v>
      </c>
      <c r="E1598" s="344">
        <f t="shared" si="143"/>
        <v>8.0364383103703521</v>
      </c>
      <c r="F1598" s="345">
        <f>SUM(E$12:E1598)</f>
        <v>7057.1455399677643</v>
      </c>
      <c r="G1598" s="345">
        <f t="shared" si="144"/>
        <v>235.23818466559214</v>
      </c>
      <c r="H1598" s="350">
        <f t="shared" si="147"/>
        <v>171</v>
      </c>
      <c r="I1598" s="350">
        <f t="shared" si="147"/>
        <v>60</v>
      </c>
    </row>
    <row r="1599" spans="2:9" hidden="1" x14ac:dyDescent="0.3">
      <c r="B1599" s="354">
        <v>1588</v>
      </c>
      <c r="C1599" s="393">
        <v>229931046</v>
      </c>
      <c r="D1599" s="349">
        <v>336859</v>
      </c>
      <c r="E1599" s="344">
        <f t="shared" si="143"/>
        <v>8.0313520730515222</v>
      </c>
      <c r="F1599" s="345">
        <f>SUM(E$12:E1599)</f>
        <v>7065.1768920408158</v>
      </c>
      <c r="G1599" s="345">
        <f t="shared" si="144"/>
        <v>235.50589640136053</v>
      </c>
      <c r="H1599" s="350">
        <v>176</v>
      </c>
      <c r="I1599" s="350">
        <f t="shared" ref="I1599:I1662" si="148">I1598</f>
        <v>60</v>
      </c>
    </row>
    <row r="1600" spans="2:9" hidden="1" x14ac:dyDescent="0.3">
      <c r="B1600" s="354">
        <v>1589</v>
      </c>
      <c r="C1600" s="393">
        <v>230267905</v>
      </c>
      <c r="D1600" s="349">
        <v>337160</v>
      </c>
      <c r="E1600" s="344">
        <f t="shared" si="143"/>
        <v>8.038528479126434</v>
      </c>
      <c r="F1600" s="345">
        <f>SUM(E$12:E1600)</f>
        <v>7073.2154205199422</v>
      </c>
      <c r="G1600" s="345">
        <f t="shared" si="144"/>
        <v>235.77384735066474</v>
      </c>
      <c r="H1600" s="350">
        <f t="shared" ref="H1600:I1663" si="149">H1599</f>
        <v>176</v>
      </c>
      <c r="I1600" s="350">
        <f t="shared" si="148"/>
        <v>60</v>
      </c>
    </row>
    <row r="1601" spans="2:9" hidden="1" x14ac:dyDescent="0.3">
      <c r="B1601" s="354">
        <v>1590</v>
      </c>
      <c r="C1601" s="393">
        <v>230605065</v>
      </c>
      <c r="D1601" s="349">
        <v>337462</v>
      </c>
      <c r="E1601" s="344">
        <f t="shared" si="143"/>
        <v>8.0457287270819915</v>
      </c>
      <c r="F1601" s="345">
        <f>SUM(E$12:E1601)</f>
        <v>7081.2611492470242</v>
      </c>
      <c r="G1601" s="345">
        <f t="shared" si="144"/>
        <v>236.04203830823414</v>
      </c>
      <c r="H1601" s="350">
        <f t="shared" si="149"/>
        <v>176</v>
      </c>
      <c r="I1601" s="350">
        <f t="shared" si="148"/>
        <v>60</v>
      </c>
    </row>
    <row r="1602" spans="2:9" hidden="1" x14ac:dyDescent="0.3">
      <c r="B1602" s="354">
        <v>1591</v>
      </c>
      <c r="C1602" s="393">
        <v>230942527</v>
      </c>
      <c r="D1602" s="349">
        <v>337763</v>
      </c>
      <c r="E1602" s="344">
        <f t="shared" si="143"/>
        <v>8.0529051331569033</v>
      </c>
      <c r="F1602" s="345">
        <f>SUM(E$12:E1602)</f>
        <v>7089.314054380181</v>
      </c>
      <c r="G1602" s="345">
        <f t="shared" si="144"/>
        <v>236.31046847933936</v>
      </c>
      <c r="H1602" s="350">
        <f t="shared" si="149"/>
        <v>176</v>
      </c>
      <c r="I1602" s="350">
        <f t="shared" si="148"/>
        <v>60</v>
      </c>
    </row>
    <row r="1603" spans="2:9" hidden="1" x14ac:dyDescent="0.3">
      <c r="B1603" s="354">
        <v>1592</v>
      </c>
      <c r="C1603" s="393">
        <v>231280290</v>
      </c>
      <c r="D1603" s="349">
        <v>338064</v>
      </c>
      <c r="E1603" s="344">
        <f t="shared" si="143"/>
        <v>8.060081539231815</v>
      </c>
      <c r="F1603" s="345">
        <f>SUM(E$12:E1603)</f>
        <v>7097.3741359194128</v>
      </c>
      <c r="G1603" s="345">
        <f t="shared" si="144"/>
        <v>236.57913786398043</v>
      </c>
      <c r="H1603" s="350">
        <f t="shared" si="149"/>
        <v>176</v>
      </c>
      <c r="I1603" s="350">
        <f t="shared" si="148"/>
        <v>60</v>
      </c>
    </row>
    <row r="1604" spans="2:9" hidden="1" x14ac:dyDescent="0.3">
      <c r="B1604" s="354">
        <v>1593</v>
      </c>
      <c r="C1604" s="393">
        <v>231618354</v>
      </c>
      <c r="D1604" s="349">
        <v>338366</v>
      </c>
      <c r="E1604" s="344">
        <f t="shared" si="143"/>
        <v>8.0672817871873725</v>
      </c>
      <c r="F1604" s="345">
        <f>SUM(E$12:E1604)</f>
        <v>7105.4414177066001</v>
      </c>
      <c r="G1604" s="345">
        <f t="shared" si="144"/>
        <v>236.84804725688667</v>
      </c>
      <c r="H1604" s="350">
        <f t="shared" si="149"/>
        <v>176</v>
      </c>
      <c r="I1604" s="350">
        <f t="shared" si="148"/>
        <v>60</v>
      </c>
    </row>
    <row r="1605" spans="2:9" hidden="1" x14ac:dyDescent="0.3">
      <c r="B1605" s="354">
        <v>1594</v>
      </c>
      <c r="C1605" s="393">
        <v>231956720</v>
      </c>
      <c r="D1605" s="349">
        <v>338668</v>
      </c>
      <c r="E1605" s="344">
        <f t="shared" si="143"/>
        <v>8.0744820351429318</v>
      </c>
      <c r="F1605" s="345">
        <f>SUM(E$12:E1605)</f>
        <v>7113.5158997417429</v>
      </c>
      <c r="G1605" s="345">
        <f t="shared" si="144"/>
        <v>237.11719665805811</v>
      </c>
      <c r="H1605" s="350">
        <f t="shared" si="149"/>
        <v>176</v>
      </c>
      <c r="I1605" s="350">
        <f t="shared" si="148"/>
        <v>60</v>
      </c>
    </row>
    <row r="1606" spans="2:9" hidden="1" x14ac:dyDescent="0.3">
      <c r="B1606" s="354">
        <v>1595</v>
      </c>
      <c r="C1606" s="393">
        <v>232295388</v>
      </c>
      <c r="D1606" s="349">
        <v>338969</v>
      </c>
      <c r="E1606" s="344">
        <f t="shared" si="143"/>
        <v>8.0816584412178436</v>
      </c>
      <c r="F1606" s="345">
        <f>SUM(E$12:E1606)</f>
        <v>7121.5975581829607</v>
      </c>
      <c r="G1606" s="345">
        <f t="shared" si="144"/>
        <v>237.38658527276536</v>
      </c>
      <c r="H1606" s="350">
        <f t="shared" si="149"/>
        <v>176</v>
      </c>
      <c r="I1606" s="350">
        <f t="shared" si="148"/>
        <v>60</v>
      </c>
    </row>
    <row r="1607" spans="2:9" hidden="1" x14ac:dyDescent="0.3">
      <c r="B1607" s="354">
        <v>1596</v>
      </c>
      <c r="C1607" s="393">
        <v>232634357</v>
      </c>
      <c r="D1607" s="349">
        <v>339271</v>
      </c>
      <c r="E1607" s="344">
        <f t="shared" si="143"/>
        <v>8.0888586891734011</v>
      </c>
      <c r="F1607" s="345">
        <f>SUM(E$12:E1607)</f>
        <v>7129.686416872134</v>
      </c>
      <c r="G1607" s="345">
        <f t="shared" si="144"/>
        <v>237.65621389573781</v>
      </c>
      <c r="H1607" s="350">
        <f t="shared" si="149"/>
        <v>176</v>
      </c>
      <c r="I1607" s="350">
        <f t="shared" si="148"/>
        <v>60</v>
      </c>
    </row>
    <row r="1608" spans="2:9" hidden="1" x14ac:dyDescent="0.3">
      <c r="B1608" s="354">
        <v>1597</v>
      </c>
      <c r="C1608" s="393">
        <v>232973628</v>
      </c>
      <c r="D1608" s="349">
        <v>339573</v>
      </c>
      <c r="E1608" s="344">
        <f t="shared" si="143"/>
        <v>8.0960589371289604</v>
      </c>
      <c r="F1608" s="345">
        <f>SUM(E$12:E1608)</f>
        <v>7137.7824758092629</v>
      </c>
      <c r="G1608" s="345">
        <f t="shared" si="144"/>
        <v>237.92608252697542</v>
      </c>
      <c r="H1608" s="350">
        <f t="shared" si="149"/>
        <v>176</v>
      </c>
      <c r="I1608" s="350">
        <f t="shared" si="148"/>
        <v>60</v>
      </c>
    </row>
    <row r="1609" spans="2:9" hidden="1" x14ac:dyDescent="0.3">
      <c r="B1609" s="354">
        <v>1598</v>
      </c>
      <c r="C1609" s="393">
        <v>233313201</v>
      </c>
      <c r="D1609" s="349">
        <v>339875</v>
      </c>
      <c r="E1609" s="344">
        <f t="shared" si="143"/>
        <v>8.1032591850845197</v>
      </c>
      <c r="F1609" s="345">
        <f>SUM(E$12:E1609)</f>
        <v>7145.8857349943473</v>
      </c>
      <c r="G1609" s="345">
        <f t="shared" si="144"/>
        <v>238.19619116647826</v>
      </c>
      <c r="H1609" s="350">
        <f t="shared" si="149"/>
        <v>176</v>
      </c>
      <c r="I1609" s="350">
        <f t="shared" si="148"/>
        <v>60</v>
      </c>
    </row>
    <row r="1610" spans="2:9" x14ac:dyDescent="0.3">
      <c r="B1610" s="354">
        <v>1599</v>
      </c>
      <c r="C1610" s="393">
        <v>233653076</v>
      </c>
      <c r="D1610" s="349">
        <v>340178</v>
      </c>
      <c r="E1610" s="344">
        <f t="shared" si="143"/>
        <v>8.1104832749207265</v>
      </c>
      <c r="F1610" s="345">
        <f>SUM(E$12:E1610)</f>
        <v>7153.996218269268</v>
      </c>
      <c r="G1610" s="345">
        <f t="shared" si="144"/>
        <v>238.46654060897561</v>
      </c>
      <c r="H1610" s="350">
        <f t="shared" si="149"/>
        <v>176</v>
      </c>
      <c r="I1610" s="350">
        <f t="shared" si="148"/>
        <v>60</v>
      </c>
    </row>
    <row r="1611" spans="2:9" hidden="1" x14ac:dyDescent="0.3">
      <c r="B1611" s="355">
        <v>1600</v>
      </c>
      <c r="C1611" s="393">
        <v>233993254</v>
      </c>
      <c r="D1611" s="353">
        <v>340480</v>
      </c>
      <c r="E1611" s="344">
        <f t="shared" si="143"/>
        <v>7.9510531969548364</v>
      </c>
      <c r="F1611" s="335">
        <f>SUM(E$12:E1611)</f>
        <v>7161.9472714662224</v>
      </c>
      <c r="G1611" s="345">
        <f t="shared" si="144"/>
        <v>238.73157571554074</v>
      </c>
      <c r="H1611" s="334">
        <f t="shared" si="149"/>
        <v>176</v>
      </c>
      <c r="I1611" s="346">
        <v>65</v>
      </c>
    </row>
    <row r="1612" spans="2:9" hidden="1" x14ac:dyDescent="0.3">
      <c r="B1612" s="354">
        <v>1601</v>
      </c>
      <c r="C1612" s="393">
        <v>234333734</v>
      </c>
      <c r="D1612" s="349">
        <v>340782</v>
      </c>
      <c r="E1612" s="344">
        <f t="shared" ref="E1612:E1675" si="150">D1612/(VLOOKUP(H1612,$L$12:$N$51,3,0)+VLOOKUP(I1612,$P$12:$R$131,3,0)*$F$8/$E$8)</f>
        <v>7.9581056466302371</v>
      </c>
      <c r="F1612" s="345">
        <f>SUM(E$12:E1612)</f>
        <v>7169.9053771128529</v>
      </c>
      <c r="G1612" s="345">
        <f t="shared" si="144"/>
        <v>238.99684590376177</v>
      </c>
      <c r="H1612" s="350">
        <f t="shared" si="149"/>
        <v>176</v>
      </c>
      <c r="I1612" s="350">
        <f t="shared" si="148"/>
        <v>65</v>
      </c>
    </row>
    <row r="1613" spans="2:9" hidden="1" x14ac:dyDescent="0.3">
      <c r="B1613" s="354">
        <v>1602</v>
      </c>
      <c r="C1613" s="393">
        <v>234674516</v>
      </c>
      <c r="D1613" s="349">
        <v>341085</v>
      </c>
      <c r="E1613" s="344">
        <f t="shared" si="150"/>
        <v>7.9651814487880062</v>
      </c>
      <c r="F1613" s="345">
        <f>SUM(E$12:E1613)</f>
        <v>7177.8705585616408</v>
      </c>
      <c r="G1613" s="345">
        <f t="shared" ref="G1613:G1676" si="151">F1613/$B$8</f>
        <v>239.2623519520547</v>
      </c>
      <c r="H1613" s="350">
        <f t="shared" si="149"/>
        <v>176</v>
      </c>
      <c r="I1613" s="350">
        <f t="shared" si="148"/>
        <v>65</v>
      </c>
    </row>
    <row r="1614" spans="2:9" hidden="1" x14ac:dyDescent="0.3">
      <c r="B1614" s="354">
        <v>1603</v>
      </c>
      <c r="C1614" s="393">
        <v>235015601</v>
      </c>
      <c r="D1614" s="349">
        <v>341388</v>
      </c>
      <c r="E1614" s="344">
        <f t="shared" si="150"/>
        <v>7.9722572509457752</v>
      </c>
      <c r="F1614" s="345">
        <f>SUM(E$12:E1614)</f>
        <v>7185.8428158125862</v>
      </c>
      <c r="G1614" s="345">
        <f t="shared" si="151"/>
        <v>239.52809386041955</v>
      </c>
      <c r="H1614" s="350">
        <f t="shared" si="149"/>
        <v>176</v>
      </c>
      <c r="I1614" s="350">
        <f t="shared" si="148"/>
        <v>65</v>
      </c>
    </row>
    <row r="1615" spans="2:9" hidden="1" x14ac:dyDescent="0.3">
      <c r="B1615" s="354">
        <v>1604</v>
      </c>
      <c r="C1615" s="393">
        <v>235356989</v>
      </c>
      <c r="D1615" s="349">
        <v>341691</v>
      </c>
      <c r="E1615" s="344">
        <f t="shared" si="150"/>
        <v>7.9793330531035451</v>
      </c>
      <c r="F1615" s="345">
        <f>SUM(E$12:E1615)</f>
        <v>7193.82214886569</v>
      </c>
      <c r="G1615" s="345">
        <f t="shared" si="151"/>
        <v>239.79407162885633</v>
      </c>
      <c r="H1615" s="350">
        <f t="shared" si="149"/>
        <v>176</v>
      </c>
      <c r="I1615" s="350">
        <f t="shared" si="148"/>
        <v>65</v>
      </c>
    </row>
    <row r="1616" spans="2:9" hidden="1" x14ac:dyDescent="0.3">
      <c r="B1616" s="354">
        <v>1605</v>
      </c>
      <c r="C1616" s="393">
        <v>235698680</v>
      </c>
      <c r="D1616" s="349">
        <v>341993</v>
      </c>
      <c r="E1616" s="344">
        <f t="shared" si="150"/>
        <v>7.986385502778945</v>
      </c>
      <c r="F1616" s="345">
        <f>SUM(E$12:E1616)</f>
        <v>7201.8085343684688</v>
      </c>
      <c r="G1616" s="345">
        <f t="shared" si="151"/>
        <v>240.06028447894897</v>
      </c>
      <c r="H1616" s="350">
        <f t="shared" si="149"/>
        <v>176</v>
      </c>
      <c r="I1616" s="350">
        <f t="shared" si="148"/>
        <v>65</v>
      </c>
    </row>
    <row r="1617" spans="2:9" hidden="1" x14ac:dyDescent="0.3">
      <c r="B1617" s="354">
        <v>1606</v>
      </c>
      <c r="C1617" s="393">
        <v>236040673</v>
      </c>
      <c r="D1617" s="349">
        <v>342296</v>
      </c>
      <c r="E1617" s="344">
        <f t="shared" si="150"/>
        <v>7.9934613049367149</v>
      </c>
      <c r="F1617" s="345">
        <f>SUM(E$12:E1617)</f>
        <v>7209.8019956734051</v>
      </c>
      <c r="G1617" s="345">
        <f t="shared" si="151"/>
        <v>240.3267331891135</v>
      </c>
      <c r="H1617" s="350">
        <f t="shared" si="149"/>
        <v>176</v>
      </c>
      <c r="I1617" s="350">
        <f t="shared" si="148"/>
        <v>65</v>
      </c>
    </row>
    <row r="1618" spans="2:9" hidden="1" x14ac:dyDescent="0.3">
      <c r="B1618" s="354">
        <v>1607</v>
      </c>
      <c r="C1618" s="393">
        <v>236382969</v>
      </c>
      <c r="D1618" s="349">
        <v>342600</v>
      </c>
      <c r="E1618" s="344">
        <f t="shared" si="150"/>
        <v>8.0005604595768531</v>
      </c>
      <c r="F1618" s="345">
        <f>SUM(E$12:E1618)</f>
        <v>7217.8025561329823</v>
      </c>
      <c r="G1618" s="345">
        <f t="shared" si="151"/>
        <v>240.59341853776607</v>
      </c>
      <c r="H1618" s="350">
        <f t="shared" si="149"/>
        <v>176</v>
      </c>
      <c r="I1618" s="350">
        <f t="shared" si="148"/>
        <v>65</v>
      </c>
    </row>
    <row r="1619" spans="2:9" hidden="1" x14ac:dyDescent="0.3">
      <c r="B1619" s="354">
        <v>1608</v>
      </c>
      <c r="C1619" s="393">
        <v>236725569</v>
      </c>
      <c r="D1619" s="349">
        <v>342903</v>
      </c>
      <c r="E1619" s="344">
        <f t="shared" si="150"/>
        <v>8.0076362617346231</v>
      </c>
      <c r="F1619" s="345">
        <f>SUM(E$12:E1619)</f>
        <v>7225.810192394717</v>
      </c>
      <c r="G1619" s="345">
        <f t="shared" si="151"/>
        <v>240.86033974649055</v>
      </c>
      <c r="H1619" s="350">
        <f t="shared" si="149"/>
        <v>176</v>
      </c>
      <c r="I1619" s="350">
        <f t="shared" si="148"/>
        <v>65</v>
      </c>
    </row>
    <row r="1620" spans="2:9" hidden="1" x14ac:dyDescent="0.3">
      <c r="B1620" s="354">
        <v>1609</v>
      </c>
      <c r="C1620" s="393">
        <v>237068472</v>
      </c>
      <c r="D1620" s="349">
        <v>343206</v>
      </c>
      <c r="E1620" s="344">
        <f t="shared" si="150"/>
        <v>8.0147120638923912</v>
      </c>
      <c r="F1620" s="345">
        <f>SUM(E$12:E1620)</f>
        <v>7233.8249044586091</v>
      </c>
      <c r="G1620" s="345">
        <f t="shared" si="151"/>
        <v>241.12749681528697</v>
      </c>
      <c r="H1620" s="350">
        <f t="shared" si="149"/>
        <v>176</v>
      </c>
      <c r="I1620" s="350">
        <f t="shared" si="148"/>
        <v>65</v>
      </c>
    </row>
    <row r="1621" spans="2:9" hidden="1" x14ac:dyDescent="0.3">
      <c r="B1621" s="354">
        <v>1610</v>
      </c>
      <c r="C1621" s="393">
        <v>237411678</v>
      </c>
      <c r="D1621" s="349">
        <v>343510</v>
      </c>
      <c r="E1621" s="344">
        <f t="shared" si="150"/>
        <v>8.0218112185325303</v>
      </c>
      <c r="F1621" s="345">
        <f>SUM(E$12:E1621)</f>
        <v>7241.8467156771412</v>
      </c>
      <c r="G1621" s="345">
        <f t="shared" si="151"/>
        <v>241.39489052257139</v>
      </c>
      <c r="H1621" s="350">
        <f t="shared" si="149"/>
        <v>176</v>
      </c>
      <c r="I1621" s="350">
        <f t="shared" si="148"/>
        <v>65</v>
      </c>
    </row>
    <row r="1622" spans="2:9" hidden="1" x14ac:dyDescent="0.3">
      <c r="B1622" s="354">
        <v>1611</v>
      </c>
      <c r="C1622" s="393">
        <v>237755188</v>
      </c>
      <c r="D1622" s="349">
        <v>343813</v>
      </c>
      <c r="E1622" s="344">
        <f t="shared" si="150"/>
        <v>8.0288870206903002</v>
      </c>
      <c r="F1622" s="345">
        <f>SUM(E$12:E1622)</f>
        <v>7249.8756026978317</v>
      </c>
      <c r="G1622" s="345">
        <f t="shared" si="151"/>
        <v>241.66252008992771</v>
      </c>
      <c r="H1622" s="350">
        <f t="shared" si="149"/>
        <v>176</v>
      </c>
      <c r="I1622" s="350">
        <f t="shared" si="148"/>
        <v>65</v>
      </c>
    </row>
    <row r="1623" spans="2:9" hidden="1" x14ac:dyDescent="0.3">
      <c r="B1623" s="354">
        <v>1612</v>
      </c>
      <c r="C1623" s="393">
        <v>238099001</v>
      </c>
      <c r="D1623" s="349">
        <v>344117</v>
      </c>
      <c r="E1623" s="344">
        <f t="shared" si="150"/>
        <v>8.0359861753304376</v>
      </c>
      <c r="F1623" s="345">
        <f>SUM(E$12:E1623)</f>
        <v>7257.9115888731621</v>
      </c>
      <c r="G1623" s="345">
        <f t="shared" si="151"/>
        <v>241.93038629577208</v>
      </c>
      <c r="H1623" s="350">
        <f t="shared" si="149"/>
        <v>176</v>
      </c>
      <c r="I1623" s="350">
        <f t="shared" si="148"/>
        <v>65</v>
      </c>
    </row>
    <row r="1624" spans="2:9" hidden="1" x14ac:dyDescent="0.3">
      <c r="B1624" s="354">
        <v>1613</v>
      </c>
      <c r="C1624" s="393">
        <v>238443118</v>
      </c>
      <c r="D1624" s="349">
        <v>344421</v>
      </c>
      <c r="E1624" s="344">
        <f t="shared" si="150"/>
        <v>8.0430853299705767</v>
      </c>
      <c r="F1624" s="345">
        <f>SUM(E$12:E1624)</f>
        <v>7265.9546742031325</v>
      </c>
      <c r="G1624" s="345">
        <f t="shared" si="151"/>
        <v>242.19848914010441</v>
      </c>
      <c r="H1624" s="350">
        <f t="shared" si="149"/>
        <v>176</v>
      </c>
      <c r="I1624" s="350">
        <f t="shared" si="148"/>
        <v>65</v>
      </c>
    </row>
    <row r="1625" spans="2:9" hidden="1" x14ac:dyDescent="0.3">
      <c r="B1625" s="354">
        <v>1614</v>
      </c>
      <c r="C1625" s="393">
        <v>238787539</v>
      </c>
      <c r="D1625" s="349">
        <v>344725</v>
      </c>
      <c r="E1625" s="344">
        <f t="shared" si="150"/>
        <v>8.050184484610714</v>
      </c>
      <c r="F1625" s="345">
        <f>SUM(E$12:E1625)</f>
        <v>7274.0048586877429</v>
      </c>
      <c r="G1625" s="345">
        <f t="shared" si="151"/>
        <v>242.46682862292477</v>
      </c>
      <c r="H1625" s="350">
        <f t="shared" si="149"/>
        <v>176</v>
      </c>
      <c r="I1625" s="350">
        <f t="shared" si="148"/>
        <v>65</v>
      </c>
    </row>
    <row r="1626" spans="2:9" hidden="1" x14ac:dyDescent="0.3">
      <c r="B1626" s="354">
        <v>1615</v>
      </c>
      <c r="C1626" s="393">
        <v>239132264</v>
      </c>
      <c r="D1626" s="349">
        <v>345029</v>
      </c>
      <c r="E1626" s="344">
        <f t="shared" si="150"/>
        <v>8.0572836392508531</v>
      </c>
      <c r="F1626" s="345">
        <f>SUM(E$12:E1626)</f>
        <v>7282.062142326994</v>
      </c>
      <c r="G1626" s="345">
        <f t="shared" si="151"/>
        <v>242.73540474423314</v>
      </c>
      <c r="H1626" s="350">
        <f t="shared" si="149"/>
        <v>176</v>
      </c>
      <c r="I1626" s="350">
        <f t="shared" si="148"/>
        <v>65</v>
      </c>
    </row>
    <row r="1627" spans="2:9" hidden="1" x14ac:dyDescent="0.3">
      <c r="B1627" s="354">
        <v>1616</v>
      </c>
      <c r="C1627" s="393">
        <v>239477293</v>
      </c>
      <c r="D1627" s="349">
        <v>345333</v>
      </c>
      <c r="E1627" s="344">
        <f t="shared" si="150"/>
        <v>8.0643827938909904</v>
      </c>
      <c r="F1627" s="345">
        <f>SUM(E$12:E1627)</f>
        <v>7290.1265251208852</v>
      </c>
      <c r="G1627" s="345">
        <f t="shared" si="151"/>
        <v>243.0042175040295</v>
      </c>
      <c r="H1627" s="350">
        <f t="shared" si="149"/>
        <v>176</v>
      </c>
      <c r="I1627" s="350">
        <f t="shared" si="148"/>
        <v>65</v>
      </c>
    </row>
    <row r="1628" spans="2:9" hidden="1" x14ac:dyDescent="0.3">
      <c r="B1628" s="354">
        <v>1617</v>
      </c>
      <c r="C1628" s="393">
        <v>239822626</v>
      </c>
      <c r="D1628" s="349">
        <v>345637</v>
      </c>
      <c r="E1628" s="344">
        <f t="shared" si="150"/>
        <v>8.0714819485311295</v>
      </c>
      <c r="F1628" s="345">
        <f>SUM(E$12:E1628)</f>
        <v>7298.1980070694162</v>
      </c>
      <c r="G1628" s="345">
        <f t="shared" si="151"/>
        <v>243.27326690231388</v>
      </c>
      <c r="H1628" s="350">
        <f t="shared" si="149"/>
        <v>176</v>
      </c>
      <c r="I1628" s="350">
        <f t="shared" si="148"/>
        <v>65</v>
      </c>
    </row>
    <row r="1629" spans="2:9" hidden="1" x14ac:dyDescent="0.3">
      <c r="B1629" s="354">
        <v>1618</v>
      </c>
      <c r="C1629" s="393">
        <v>240168263</v>
      </c>
      <c r="D1629" s="349">
        <v>345941</v>
      </c>
      <c r="E1629" s="344">
        <f t="shared" si="150"/>
        <v>8.0785811031712669</v>
      </c>
      <c r="F1629" s="345">
        <f>SUM(E$12:E1629)</f>
        <v>7306.2765881725873</v>
      </c>
      <c r="G1629" s="345">
        <f t="shared" si="151"/>
        <v>243.54255293908625</v>
      </c>
      <c r="H1629" s="350">
        <f t="shared" si="149"/>
        <v>176</v>
      </c>
      <c r="I1629" s="350">
        <f t="shared" si="148"/>
        <v>65</v>
      </c>
    </row>
    <row r="1630" spans="2:9" hidden="1" x14ac:dyDescent="0.3">
      <c r="B1630" s="354">
        <v>1619</v>
      </c>
      <c r="C1630" s="393">
        <v>240514204</v>
      </c>
      <c r="D1630" s="349">
        <v>346246</v>
      </c>
      <c r="E1630" s="344">
        <f t="shared" si="150"/>
        <v>8.0857036102937734</v>
      </c>
      <c r="F1630" s="345">
        <f>SUM(E$12:E1630)</f>
        <v>7314.3622917828807</v>
      </c>
      <c r="G1630" s="345">
        <f t="shared" si="151"/>
        <v>243.81207639276269</v>
      </c>
      <c r="H1630" s="350">
        <f t="shared" si="149"/>
        <v>176</v>
      </c>
      <c r="I1630" s="350">
        <f t="shared" si="148"/>
        <v>65</v>
      </c>
    </row>
    <row r="1631" spans="2:9" hidden="1" x14ac:dyDescent="0.3">
      <c r="B1631" s="354">
        <v>1620</v>
      </c>
      <c r="C1631" s="393">
        <v>240860450</v>
      </c>
      <c r="D1631" s="349">
        <v>346550</v>
      </c>
      <c r="E1631" s="344">
        <f t="shared" si="150"/>
        <v>8.0928027649339125</v>
      </c>
      <c r="F1631" s="345">
        <f>SUM(E$12:E1631)</f>
        <v>7322.455094547815</v>
      </c>
      <c r="G1631" s="345">
        <f t="shared" si="151"/>
        <v>244.08183648492715</v>
      </c>
      <c r="H1631" s="350">
        <f t="shared" si="149"/>
        <v>176</v>
      </c>
      <c r="I1631" s="350">
        <f t="shared" si="148"/>
        <v>65</v>
      </c>
    </row>
    <row r="1632" spans="2:9" hidden="1" x14ac:dyDescent="0.3">
      <c r="B1632" s="354">
        <v>1621</v>
      </c>
      <c r="C1632" s="393">
        <v>241207000</v>
      </c>
      <c r="D1632" s="349">
        <v>346855</v>
      </c>
      <c r="E1632" s="344">
        <f t="shared" si="150"/>
        <v>8.099925272056419</v>
      </c>
      <c r="F1632" s="345">
        <f>SUM(E$12:E1632)</f>
        <v>7330.5550198198716</v>
      </c>
      <c r="G1632" s="345">
        <f t="shared" si="151"/>
        <v>244.35183399399571</v>
      </c>
      <c r="H1632" s="350">
        <f t="shared" si="149"/>
        <v>176</v>
      </c>
      <c r="I1632" s="350">
        <f t="shared" si="148"/>
        <v>65</v>
      </c>
    </row>
    <row r="1633" spans="2:9" hidden="1" x14ac:dyDescent="0.3">
      <c r="B1633" s="354">
        <v>1622</v>
      </c>
      <c r="C1633" s="393">
        <v>241553855</v>
      </c>
      <c r="D1633" s="349">
        <v>347160</v>
      </c>
      <c r="E1633" s="344">
        <f t="shared" si="150"/>
        <v>8.1070477791789273</v>
      </c>
      <c r="F1633" s="345">
        <f>SUM(E$12:E1633)</f>
        <v>7338.6620675990507</v>
      </c>
      <c r="G1633" s="345">
        <f t="shared" si="151"/>
        <v>244.62206891996837</v>
      </c>
      <c r="H1633" s="350">
        <f t="shared" si="149"/>
        <v>176</v>
      </c>
      <c r="I1633" s="350">
        <f t="shared" si="148"/>
        <v>65</v>
      </c>
    </row>
    <row r="1634" spans="2:9" hidden="1" x14ac:dyDescent="0.3">
      <c r="B1634" s="354">
        <v>1623</v>
      </c>
      <c r="C1634" s="393">
        <v>241901015</v>
      </c>
      <c r="D1634" s="349">
        <v>347465</v>
      </c>
      <c r="E1634" s="344">
        <f t="shared" si="150"/>
        <v>8.1141702863014338</v>
      </c>
      <c r="F1634" s="345">
        <f>SUM(E$12:E1634)</f>
        <v>7346.7762378853522</v>
      </c>
      <c r="G1634" s="345">
        <f t="shared" si="151"/>
        <v>244.89254126284507</v>
      </c>
      <c r="H1634" s="350">
        <f t="shared" si="149"/>
        <v>176</v>
      </c>
      <c r="I1634" s="350">
        <f t="shared" si="148"/>
        <v>65</v>
      </c>
    </row>
    <row r="1635" spans="2:9" hidden="1" x14ac:dyDescent="0.3">
      <c r="B1635" s="354">
        <v>1624</v>
      </c>
      <c r="C1635" s="393">
        <v>242248480</v>
      </c>
      <c r="D1635" s="349">
        <v>347770</v>
      </c>
      <c r="E1635" s="344">
        <f t="shared" si="150"/>
        <v>8.1212927934239403</v>
      </c>
      <c r="F1635" s="345">
        <f>SUM(E$12:E1635)</f>
        <v>7354.8975306787761</v>
      </c>
      <c r="G1635" s="345">
        <f t="shared" si="151"/>
        <v>245.16325102262587</v>
      </c>
      <c r="H1635" s="350">
        <f t="shared" si="149"/>
        <v>176</v>
      </c>
      <c r="I1635" s="350">
        <f t="shared" si="148"/>
        <v>65</v>
      </c>
    </row>
    <row r="1636" spans="2:9" hidden="1" x14ac:dyDescent="0.3">
      <c r="B1636" s="354">
        <v>1625</v>
      </c>
      <c r="C1636" s="393">
        <v>242596250</v>
      </c>
      <c r="D1636" s="349">
        <v>348075</v>
      </c>
      <c r="E1636" s="344">
        <f t="shared" si="150"/>
        <v>8.1284153005464486</v>
      </c>
      <c r="F1636" s="345">
        <f>SUM(E$12:E1636)</f>
        <v>7363.0259459793224</v>
      </c>
      <c r="G1636" s="345">
        <f t="shared" si="151"/>
        <v>245.43419819931074</v>
      </c>
      <c r="H1636" s="350">
        <f t="shared" si="149"/>
        <v>176</v>
      </c>
      <c r="I1636" s="350">
        <f t="shared" si="148"/>
        <v>65</v>
      </c>
    </row>
    <row r="1637" spans="2:9" hidden="1" x14ac:dyDescent="0.3">
      <c r="B1637" s="354">
        <v>1626</v>
      </c>
      <c r="C1637" s="393">
        <v>242944325</v>
      </c>
      <c r="D1637" s="349">
        <v>348380</v>
      </c>
      <c r="E1637" s="344">
        <f t="shared" si="150"/>
        <v>8.1355378076689551</v>
      </c>
      <c r="F1637" s="345">
        <f>SUM(E$12:E1637)</f>
        <v>7371.1614837869911</v>
      </c>
      <c r="G1637" s="345">
        <f t="shared" si="151"/>
        <v>245.70538279289971</v>
      </c>
      <c r="H1637" s="350">
        <f t="shared" si="149"/>
        <v>176</v>
      </c>
      <c r="I1637" s="350">
        <f t="shared" si="148"/>
        <v>65</v>
      </c>
    </row>
    <row r="1638" spans="2:9" hidden="1" x14ac:dyDescent="0.3">
      <c r="B1638" s="354">
        <v>1627</v>
      </c>
      <c r="C1638" s="393">
        <v>243292705</v>
      </c>
      <c r="D1638" s="349">
        <v>348686</v>
      </c>
      <c r="E1638" s="344">
        <f t="shared" si="150"/>
        <v>8.1426836672738307</v>
      </c>
      <c r="F1638" s="345">
        <f>SUM(E$12:E1638)</f>
        <v>7379.3041674542646</v>
      </c>
      <c r="G1638" s="345">
        <f t="shared" si="151"/>
        <v>245.97680558180883</v>
      </c>
      <c r="H1638" s="350">
        <f t="shared" si="149"/>
        <v>176</v>
      </c>
      <c r="I1638" s="350">
        <f t="shared" si="148"/>
        <v>65</v>
      </c>
    </row>
    <row r="1639" spans="2:9" hidden="1" x14ac:dyDescent="0.3">
      <c r="B1639" s="354">
        <v>1628</v>
      </c>
      <c r="C1639" s="393">
        <v>243641391</v>
      </c>
      <c r="D1639" s="349">
        <v>348991</v>
      </c>
      <c r="E1639" s="344">
        <f t="shared" si="150"/>
        <v>8.149806174396339</v>
      </c>
      <c r="F1639" s="345">
        <f>SUM(E$12:E1639)</f>
        <v>7387.4539736286606</v>
      </c>
      <c r="G1639" s="345">
        <f t="shared" si="151"/>
        <v>246.24846578762202</v>
      </c>
      <c r="H1639" s="350">
        <f t="shared" si="149"/>
        <v>176</v>
      </c>
      <c r="I1639" s="350">
        <f t="shared" si="148"/>
        <v>65</v>
      </c>
    </row>
    <row r="1640" spans="2:9" hidden="1" x14ac:dyDescent="0.3">
      <c r="B1640" s="354">
        <v>1629</v>
      </c>
      <c r="C1640" s="393">
        <v>243990382</v>
      </c>
      <c r="D1640" s="349">
        <v>349297</v>
      </c>
      <c r="E1640" s="344">
        <f t="shared" si="150"/>
        <v>8.1569520340012147</v>
      </c>
      <c r="F1640" s="345">
        <f>SUM(E$12:E1640)</f>
        <v>7395.6109256626614</v>
      </c>
      <c r="G1640" s="345">
        <f t="shared" si="151"/>
        <v>246.52036418875539</v>
      </c>
      <c r="H1640" s="350">
        <f t="shared" si="149"/>
        <v>176</v>
      </c>
      <c r="I1640" s="350">
        <f t="shared" si="148"/>
        <v>65</v>
      </c>
    </row>
    <row r="1641" spans="2:9" hidden="1" x14ac:dyDescent="0.3">
      <c r="B1641" s="354">
        <v>1630</v>
      </c>
      <c r="C1641" s="393">
        <v>244339679</v>
      </c>
      <c r="D1641" s="349">
        <v>349602</v>
      </c>
      <c r="E1641" s="344">
        <f t="shared" si="150"/>
        <v>8.1640745411237212</v>
      </c>
      <c r="F1641" s="345">
        <f>SUM(E$12:E1641)</f>
        <v>7403.7750002037856</v>
      </c>
      <c r="G1641" s="345">
        <f t="shared" si="151"/>
        <v>246.79250000679286</v>
      </c>
      <c r="H1641" s="350">
        <f t="shared" si="149"/>
        <v>176</v>
      </c>
      <c r="I1641" s="350">
        <f t="shared" si="148"/>
        <v>65</v>
      </c>
    </row>
    <row r="1642" spans="2:9" hidden="1" x14ac:dyDescent="0.3">
      <c r="B1642" s="354">
        <v>1631</v>
      </c>
      <c r="C1642" s="393">
        <v>244689281</v>
      </c>
      <c r="D1642" s="349">
        <v>349908</v>
      </c>
      <c r="E1642" s="344">
        <f t="shared" si="150"/>
        <v>8.1712204007285969</v>
      </c>
      <c r="F1642" s="345">
        <f>SUM(E$12:E1642)</f>
        <v>7411.9462206045146</v>
      </c>
      <c r="G1642" s="345">
        <f t="shared" si="151"/>
        <v>247.06487402015048</v>
      </c>
      <c r="H1642" s="350">
        <f t="shared" si="149"/>
        <v>176</v>
      </c>
      <c r="I1642" s="350">
        <f t="shared" si="148"/>
        <v>65</v>
      </c>
    </row>
    <row r="1643" spans="2:9" hidden="1" x14ac:dyDescent="0.3">
      <c r="B1643" s="354">
        <v>1632</v>
      </c>
      <c r="C1643" s="393">
        <v>245039189</v>
      </c>
      <c r="D1643" s="349">
        <v>350214</v>
      </c>
      <c r="E1643" s="344">
        <f t="shared" si="150"/>
        <v>8.1783662603334726</v>
      </c>
      <c r="F1643" s="345">
        <f>SUM(E$12:E1643)</f>
        <v>7420.1245868648484</v>
      </c>
      <c r="G1643" s="345">
        <f t="shared" si="151"/>
        <v>247.33748622882828</v>
      </c>
      <c r="H1643" s="350">
        <f t="shared" si="149"/>
        <v>176</v>
      </c>
      <c r="I1643" s="350">
        <f t="shared" si="148"/>
        <v>65</v>
      </c>
    </row>
    <row r="1644" spans="2:9" hidden="1" x14ac:dyDescent="0.3">
      <c r="B1644" s="354">
        <v>1633</v>
      </c>
      <c r="C1644" s="393">
        <v>245389403</v>
      </c>
      <c r="D1644" s="349">
        <v>350520</v>
      </c>
      <c r="E1644" s="344">
        <f t="shared" si="150"/>
        <v>8.18551211993835</v>
      </c>
      <c r="F1644" s="345">
        <f>SUM(E$12:E1644)</f>
        <v>7428.3100989847871</v>
      </c>
      <c r="G1644" s="345">
        <f t="shared" si="151"/>
        <v>247.61033663282623</v>
      </c>
      <c r="H1644" s="350">
        <f t="shared" si="149"/>
        <v>176</v>
      </c>
      <c r="I1644" s="350">
        <f t="shared" si="148"/>
        <v>65</v>
      </c>
    </row>
    <row r="1645" spans="2:9" hidden="1" x14ac:dyDescent="0.3">
      <c r="B1645" s="354">
        <v>1634</v>
      </c>
      <c r="C1645" s="393">
        <v>245739923</v>
      </c>
      <c r="D1645" s="349">
        <v>350826</v>
      </c>
      <c r="E1645" s="344">
        <f t="shared" si="150"/>
        <v>8.1926579795432257</v>
      </c>
      <c r="F1645" s="345">
        <f>SUM(E$12:E1645)</f>
        <v>7436.5027569643307</v>
      </c>
      <c r="G1645" s="345">
        <f t="shared" si="151"/>
        <v>247.88342523214436</v>
      </c>
      <c r="H1645" s="350">
        <f t="shared" si="149"/>
        <v>176</v>
      </c>
      <c r="I1645" s="350">
        <f t="shared" si="148"/>
        <v>65</v>
      </c>
    </row>
    <row r="1646" spans="2:9" hidden="1" x14ac:dyDescent="0.3">
      <c r="B1646" s="354">
        <v>1635</v>
      </c>
      <c r="C1646" s="393">
        <v>246090749</v>
      </c>
      <c r="D1646" s="349">
        <v>351133</v>
      </c>
      <c r="E1646" s="344">
        <f t="shared" si="150"/>
        <v>8.1998271916304706</v>
      </c>
      <c r="F1646" s="345">
        <f>SUM(E$12:E1646)</f>
        <v>7444.7025841559616</v>
      </c>
      <c r="G1646" s="345">
        <f t="shared" si="151"/>
        <v>248.15675280519872</v>
      </c>
      <c r="H1646" s="350">
        <f t="shared" si="149"/>
        <v>176</v>
      </c>
      <c r="I1646" s="350">
        <f t="shared" si="148"/>
        <v>65</v>
      </c>
    </row>
    <row r="1647" spans="2:9" hidden="1" x14ac:dyDescent="0.3">
      <c r="B1647" s="354">
        <v>1636</v>
      </c>
      <c r="C1647" s="393">
        <v>246441882</v>
      </c>
      <c r="D1647" s="349">
        <v>351439</v>
      </c>
      <c r="E1647" s="344">
        <f t="shared" si="150"/>
        <v>8.2069730512353463</v>
      </c>
      <c r="F1647" s="345">
        <f>SUM(E$12:E1647)</f>
        <v>7452.9095572071974</v>
      </c>
      <c r="G1647" s="345">
        <f t="shared" si="151"/>
        <v>248.43031857357326</v>
      </c>
      <c r="H1647" s="350">
        <f t="shared" si="149"/>
        <v>176</v>
      </c>
      <c r="I1647" s="350">
        <f t="shared" si="148"/>
        <v>65</v>
      </c>
    </row>
    <row r="1648" spans="2:9" hidden="1" x14ac:dyDescent="0.3">
      <c r="B1648" s="354">
        <v>1637</v>
      </c>
      <c r="C1648" s="393">
        <v>246793321</v>
      </c>
      <c r="D1648" s="349">
        <v>351745</v>
      </c>
      <c r="E1648" s="344">
        <f t="shared" si="150"/>
        <v>8.2141189108402219</v>
      </c>
      <c r="F1648" s="345">
        <f>SUM(E$12:E1648)</f>
        <v>7461.123676118038</v>
      </c>
      <c r="G1648" s="345">
        <f t="shared" si="151"/>
        <v>248.70412253726792</v>
      </c>
      <c r="H1648" s="350">
        <f t="shared" si="149"/>
        <v>176</v>
      </c>
      <c r="I1648" s="350">
        <f t="shared" si="148"/>
        <v>65</v>
      </c>
    </row>
    <row r="1649" spans="2:9" hidden="1" x14ac:dyDescent="0.3">
      <c r="B1649" s="354">
        <v>1638</v>
      </c>
      <c r="C1649" s="393">
        <v>247145066</v>
      </c>
      <c r="D1649" s="349">
        <v>352052</v>
      </c>
      <c r="E1649" s="344">
        <f t="shared" si="150"/>
        <v>8.2212881229274668</v>
      </c>
      <c r="F1649" s="345">
        <f>SUM(E$12:E1649)</f>
        <v>7469.3449642409651</v>
      </c>
      <c r="G1649" s="345">
        <f t="shared" si="151"/>
        <v>248.97816547469884</v>
      </c>
      <c r="H1649" s="350">
        <f t="shared" si="149"/>
        <v>176</v>
      </c>
      <c r="I1649" s="350">
        <f t="shared" si="148"/>
        <v>65</v>
      </c>
    </row>
    <row r="1650" spans="2:9" hidden="1" x14ac:dyDescent="0.3">
      <c r="B1650" s="354">
        <v>1639</v>
      </c>
      <c r="C1650" s="393">
        <v>247497118</v>
      </c>
      <c r="D1650" s="349">
        <v>352359</v>
      </c>
      <c r="E1650" s="344">
        <f t="shared" si="150"/>
        <v>8.2284573350147117</v>
      </c>
      <c r="F1650" s="345">
        <f>SUM(E$12:E1650)</f>
        <v>7477.5734215759794</v>
      </c>
      <c r="G1650" s="345">
        <f t="shared" si="151"/>
        <v>249.25244738586599</v>
      </c>
      <c r="H1650" s="350">
        <f t="shared" si="149"/>
        <v>176</v>
      </c>
      <c r="I1650" s="350">
        <f t="shared" si="148"/>
        <v>65</v>
      </c>
    </row>
    <row r="1651" spans="2:9" hidden="1" x14ac:dyDescent="0.3">
      <c r="B1651" s="354">
        <v>1640</v>
      </c>
      <c r="C1651" s="393">
        <v>247849477</v>
      </c>
      <c r="D1651" s="349">
        <v>352666</v>
      </c>
      <c r="E1651" s="344">
        <f t="shared" si="150"/>
        <v>8.2356265471019565</v>
      </c>
      <c r="F1651" s="345">
        <f>SUM(E$12:E1651)</f>
        <v>7485.8090481230811</v>
      </c>
      <c r="G1651" s="345">
        <f t="shared" si="151"/>
        <v>249.52696827076937</v>
      </c>
      <c r="H1651" s="350">
        <f t="shared" si="149"/>
        <v>176</v>
      </c>
      <c r="I1651" s="350">
        <f t="shared" si="148"/>
        <v>65</v>
      </c>
    </row>
    <row r="1652" spans="2:9" hidden="1" x14ac:dyDescent="0.3">
      <c r="B1652" s="354">
        <v>1641</v>
      </c>
      <c r="C1652" s="393">
        <v>248202143</v>
      </c>
      <c r="D1652" s="349">
        <v>352973</v>
      </c>
      <c r="E1652" s="344">
        <f t="shared" si="150"/>
        <v>8.2427957591892014</v>
      </c>
      <c r="F1652" s="345">
        <f>SUM(E$12:E1652)</f>
        <v>7494.0518438822701</v>
      </c>
      <c r="G1652" s="345">
        <f t="shared" si="151"/>
        <v>249.80172812940901</v>
      </c>
      <c r="H1652" s="350">
        <f t="shared" si="149"/>
        <v>176</v>
      </c>
      <c r="I1652" s="350">
        <f t="shared" si="148"/>
        <v>65</v>
      </c>
    </row>
    <row r="1653" spans="2:9" hidden="1" x14ac:dyDescent="0.3">
      <c r="B1653" s="354">
        <v>1642</v>
      </c>
      <c r="C1653" s="393">
        <v>248555116</v>
      </c>
      <c r="D1653" s="349">
        <v>353280</v>
      </c>
      <c r="E1653" s="344">
        <f t="shared" si="150"/>
        <v>8.2499649712764462</v>
      </c>
      <c r="F1653" s="345">
        <f>SUM(E$12:E1653)</f>
        <v>7502.3018088535464</v>
      </c>
      <c r="G1653" s="345">
        <f t="shared" si="151"/>
        <v>250.07672696178489</v>
      </c>
      <c r="H1653" s="350">
        <f t="shared" si="149"/>
        <v>176</v>
      </c>
      <c r="I1653" s="350">
        <f t="shared" si="148"/>
        <v>65</v>
      </c>
    </row>
    <row r="1654" spans="2:9" hidden="1" x14ac:dyDescent="0.3">
      <c r="B1654" s="354">
        <v>1643</v>
      </c>
      <c r="C1654" s="393">
        <v>248908396</v>
      </c>
      <c r="D1654" s="349">
        <v>353587</v>
      </c>
      <c r="E1654" s="344">
        <f t="shared" si="150"/>
        <v>8.2571341833636911</v>
      </c>
      <c r="F1654" s="345">
        <f>SUM(E$12:E1654)</f>
        <v>7510.55894303691</v>
      </c>
      <c r="G1654" s="345">
        <f t="shared" si="151"/>
        <v>250.35196476789699</v>
      </c>
      <c r="H1654" s="350">
        <f t="shared" si="149"/>
        <v>176</v>
      </c>
      <c r="I1654" s="350">
        <f t="shared" si="148"/>
        <v>65</v>
      </c>
    </row>
    <row r="1655" spans="2:9" hidden="1" x14ac:dyDescent="0.3">
      <c r="B1655" s="354">
        <v>1644</v>
      </c>
      <c r="C1655" s="393">
        <v>249261983</v>
      </c>
      <c r="D1655" s="349">
        <v>353894</v>
      </c>
      <c r="E1655" s="344">
        <f t="shared" si="150"/>
        <v>8.264303395450936</v>
      </c>
      <c r="F1655" s="345">
        <f>SUM(E$12:E1655)</f>
        <v>7518.823246432361</v>
      </c>
      <c r="G1655" s="345">
        <f t="shared" si="151"/>
        <v>250.62744154774538</v>
      </c>
      <c r="H1655" s="350">
        <f t="shared" si="149"/>
        <v>176</v>
      </c>
      <c r="I1655" s="350">
        <f t="shared" si="148"/>
        <v>65</v>
      </c>
    </row>
    <row r="1656" spans="2:9" hidden="1" x14ac:dyDescent="0.3">
      <c r="B1656" s="354">
        <v>1645</v>
      </c>
      <c r="C1656" s="393">
        <v>249615877</v>
      </c>
      <c r="D1656" s="349">
        <v>354201</v>
      </c>
      <c r="E1656" s="344">
        <f t="shared" si="150"/>
        <v>8.2714726075381808</v>
      </c>
      <c r="F1656" s="345">
        <f>SUM(E$12:E1656)</f>
        <v>7527.0947190398992</v>
      </c>
      <c r="G1656" s="345">
        <f t="shared" si="151"/>
        <v>250.90315730132997</v>
      </c>
      <c r="H1656" s="350">
        <f t="shared" si="149"/>
        <v>176</v>
      </c>
      <c r="I1656" s="350">
        <f t="shared" si="148"/>
        <v>65</v>
      </c>
    </row>
    <row r="1657" spans="2:9" hidden="1" x14ac:dyDescent="0.3">
      <c r="B1657" s="354">
        <v>1646</v>
      </c>
      <c r="C1657" s="393">
        <v>249970078</v>
      </c>
      <c r="D1657" s="349">
        <v>354509</v>
      </c>
      <c r="E1657" s="344">
        <f t="shared" si="150"/>
        <v>8.2786651721077948</v>
      </c>
      <c r="F1657" s="345">
        <f>SUM(E$12:E1657)</f>
        <v>7535.3733842120073</v>
      </c>
      <c r="G1657" s="345">
        <f t="shared" si="151"/>
        <v>251.1791128070669</v>
      </c>
      <c r="H1657" s="350">
        <f t="shared" si="149"/>
        <v>176</v>
      </c>
      <c r="I1657" s="350">
        <f t="shared" si="148"/>
        <v>65</v>
      </c>
    </row>
    <row r="1658" spans="2:9" hidden="1" x14ac:dyDescent="0.3">
      <c r="B1658" s="354">
        <v>1647</v>
      </c>
      <c r="C1658" s="393">
        <v>250324587</v>
      </c>
      <c r="D1658" s="349">
        <v>354817</v>
      </c>
      <c r="E1658" s="344">
        <f t="shared" si="150"/>
        <v>8.2858577366774089</v>
      </c>
      <c r="F1658" s="345">
        <f>SUM(E$12:E1658)</f>
        <v>7543.6592419486851</v>
      </c>
      <c r="G1658" s="345">
        <f t="shared" si="151"/>
        <v>251.45530806495617</v>
      </c>
      <c r="H1658" s="350">
        <f t="shared" si="149"/>
        <v>176</v>
      </c>
      <c r="I1658" s="350">
        <f t="shared" si="148"/>
        <v>65</v>
      </c>
    </row>
    <row r="1659" spans="2:9" hidden="1" x14ac:dyDescent="0.3">
      <c r="B1659" s="354">
        <v>1648</v>
      </c>
      <c r="C1659" s="393">
        <v>250679404</v>
      </c>
      <c r="D1659" s="349">
        <v>355124</v>
      </c>
      <c r="E1659" s="344">
        <f t="shared" si="150"/>
        <v>8.2930269487646537</v>
      </c>
      <c r="F1659" s="345">
        <f>SUM(E$12:E1659)</f>
        <v>7551.9522688974494</v>
      </c>
      <c r="G1659" s="345">
        <f t="shared" si="151"/>
        <v>251.73174229658164</v>
      </c>
      <c r="H1659" s="350">
        <f t="shared" si="149"/>
        <v>176</v>
      </c>
      <c r="I1659" s="350">
        <f t="shared" si="148"/>
        <v>65</v>
      </c>
    </row>
    <row r="1660" spans="2:9" hidden="1" x14ac:dyDescent="0.3">
      <c r="B1660" s="354">
        <v>1649</v>
      </c>
      <c r="C1660" s="393">
        <v>251034528</v>
      </c>
      <c r="D1660" s="349">
        <v>355432</v>
      </c>
      <c r="E1660" s="344">
        <f t="shared" si="150"/>
        <v>8.3002195133342678</v>
      </c>
      <c r="F1660" s="345">
        <f>SUM(E$12:E1660)</f>
        <v>7560.2524884107834</v>
      </c>
      <c r="G1660" s="345">
        <f t="shared" si="151"/>
        <v>252.00841628035946</v>
      </c>
      <c r="H1660" s="350">
        <f t="shared" si="149"/>
        <v>176</v>
      </c>
      <c r="I1660" s="350">
        <f t="shared" si="148"/>
        <v>65</v>
      </c>
    </row>
    <row r="1661" spans="2:9" hidden="1" x14ac:dyDescent="0.3">
      <c r="B1661" s="354">
        <v>1650</v>
      </c>
      <c r="C1661" s="393">
        <v>251389960</v>
      </c>
      <c r="D1661" s="349">
        <v>355740</v>
      </c>
      <c r="E1661" s="344">
        <f t="shared" si="150"/>
        <v>8.3074120779038818</v>
      </c>
      <c r="F1661" s="345">
        <f>SUM(E$12:E1661)</f>
        <v>7568.5599004886872</v>
      </c>
      <c r="G1661" s="345">
        <f t="shared" si="151"/>
        <v>252.28533001628958</v>
      </c>
      <c r="H1661" s="350">
        <f t="shared" si="149"/>
        <v>176</v>
      </c>
      <c r="I1661" s="350">
        <f t="shared" si="148"/>
        <v>65</v>
      </c>
    </row>
    <row r="1662" spans="2:9" hidden="1" x14ac:dyDescent="0.3">
      <c r="B1662" s="354">
        <v>1651</v>
      </c>
      <c r="C1662" s="393">
        <v>251745700</v>
      </c>
      <c r="D1662" s="349">
        <v>356048</v>
      </c>
      <c r="E1662" s="344">
        <f t="shared" si="150"/>
        <v>8.3146046424734941</v>
      </c>
      <c r="F1662" s="345">
        <f>SUM(E$12:E1662)</f>
        <v>7576.8745051311607</v>
      </c>
      <c r="G1662" s="345">
        <f t="shared" si="151"/>
        <v>252.56248350437201</v>
      </c>
      <c r="H1662" s="350">
        <f t="shared" si="149"/>
        <v>176</v>
      </c>
      <c r="I1662" s="350">
        <f t="shared" si="148"/>
        <v>65</v>
      </c>
    </row>
    <row r="1663" spans="2:9" hidden="1" x14ac:dyDescent="0.3">
      <c r="B1663" s="354">
        <v>1652</v>
      </c>
      <c r="C1663" s="393">
        <v>252101748</v>
      </c>
      <c r="D1663" s="349">
        <v>356356</v>
      </c>
      <c r="E1663" s="344">
        <f t="shared" si="150"/>
        <v>8.3217972070431081</v>
      </c>
      <c r="F1663" s="345">
        <f>SUM(E$12:E1663)</f>
        <v>7585.1963023382041</v>
      </c>
      <c r="G1663" s="345">
        <f t="shared" si="151"/>
        <v>252.83987674460681</v>
      </c>
      <c r="H1663" s="350">
        <f t="shared" si="149"/>
        <v>176</v>
      </c>
      <c r="I1663" s="350">
        <f t="shared" si="149"/>
        <v>65</v>
      </c>
    </row>
    <row r="1664" spans="2:9" hidden="1" x14ac:dyDescent="0.3">
      <c r="B1664" s="354">
        <v>1653</v>
      </c>
      <c r="C1664" s="393">
        <v>252458104</v>
      </c>
      <c r="D1664" s="349">
        <v>356665</v>
      </c>
      <c r="E1664" s="344">
        <f t="shared" si="150"/>
        <v>8.3290131240950913</v>
      </c>
      <c r="F1664" s="345">
        <f>SUM(E$12:E1664)</f>
        <v>7593.5253154622987</v>
      </c>
      <c r="G1664" s="345">
        <f t="shared" si="151"/>
        <v>253.11751051540995</v>
      </c>
      <c r="H1664" s="350">
        <f t="shared" ref="H1664:I1679" si="152">H1663</f>
        <v>176</v>
      </c>
      <c r="I1664" s="350">
        <f t="shared" si="152"/>
        <v>65</v>
      </c>
    </row>
    <row r="1665" spans="2:9" hidden="1" x14ac:dyDescent="0.3">
      <c r="B1665" s="354">
        <v>1654</v>
      </c>
      <c r="C1665" s="393">
        <v>252814769</v>
      </c>
      <c r="D1665" s="349">
        <v>356973</v>
      </c>
      <c r="E1665" s="344">
        <f t="shared" si="150"/>
        <v>8.3362056886647053</v>
      </c>
      <c r="F1665" s="345">
        <f>SUM(E$12:E1665)</f>
        <v>7601.8615211509632</v>
      </c>
      <c r="G1665" s="345">
        <f t="shared" si="151"/>
        <v>253.39538403836545</v>
      </c>
      <c r="H1665" s="350">
        <f t="shared" si="152"/>
        <v>176</v>
      </c>
      <c r="I1665" s="350">
        <f t="shared" si="152"/>
        <v>65</v>
      </c>
    </row>
    <row r="1666" spans="2:9" hidden="1" x14ac:dyDescent="0.3">
      <c r="B1666" s="354">
        <v>1655</v>
      </c>
      <c r="C1666" s="393">
        <v>253171742</v>
      </c>
      <c r="D1666" s="349">
        <v>357281</v>
      </c>
      <c r="E1666" s="344">
        <f t="shared" si="150"/>
        <v>8.3433982532343194</v>
      </c>
      <c r="F1666" s="345">
        <f>SUM(E$12:E1666)</f>
        <v>7610.2049194041974</v>
      </c>
      <c r="G1666" s="345">
        <f t="shared" si="151"/>
        <v>253.67349731347323</v>
      </c>
      <c r="H1666" s="350">
        <f t="shared" si="152"/>
        <v>176</v>
      </c>
      <c r="I1666" s="350">
        <f t="shared" si="152"/>
        <v>65</v>
      </c>
    </row>
    <row r="1667" spans="2:9" hidden="1" x14ac:dyDescent="0.3">
      <c r="B1667" s="354">
        <v>1656</v>
      </c>
      <c r="C1667" s="393">
        <v>253529023</v>
      </c>
      <c r="D1667" s="349">
        <v>357590</v>
      </c>
      <c r="E1667" s="344">
        <f t="shared" si="150"/>
        <v>8.3506141702863008</v>
      </c>
      <c r="F1667" s="345">
        <f>SUM(E$12:E1667)</f>
        <v>7618.5555335744839</v>
      </c>
      <c r="G1667" s="345">
        <f t="shared" si="151"/>
        <v>253.95185111914947</v>
      </c>
      <c r="H1667" s="350">
        <f t="shared" si="152"/>
        <v>176</v>
      </c>
      <c r="I1667" s="350">
        <f t="shared" si="152"/>
        <v>65</v>
      </c>
    </row>
    <row r="1668" spans="2:9" hidden="1" x14ac:dyDescent="0.3">
      <c r="B1668" s="354">
        <v>1657</v>
      </c>
      <c r="C1668" s="393">
        <v>253886613</v>
      </c>
      <c r="D1668" s="349">
        <v>357899</v>
      </c>
      <c r="E1668" s="344">
        <f t="shared" si="150"/>
        <v>8.357830087338284</v>
      </c>
      <c r="F1668" s="345">
        <f>SUM(E$12:E1668)</f>
        <v>7626.9133636618226</v>
      </c>
      <c r="G1668" s="345">
        <f t="shared" si="151"/>
        <v>254.23044545539409</v>
      </c>
      <c r="H1668" s="350">
        <f t="shared" si="152"/>
        <v>176</v>
      </c>
      <c r="I1668" s="350">
        <f t="shared" si="152"/>
        <v>65</v>
      </c>
    </row>
    <row r="1669" spans="2:9" hidden="1" x14ac:dyDescent="0.3">
      <c r="B1669" s="354">
        <v>1658</v>
      </c>
      <c r="C1669" s="393">
        <v>254244512</v>
      </c>
      <c r="D1669" s="349">
        <v>358208</v>
      </c>
      <c r="E1669" s="344">
        <f t="shared" si="150"/>
        <v>8.3650460043902672</v>
      </c>
      <c r="F1669" s="345">
        <f>SUM(E$12:E1669)</f>
        <v>7635.2784096662126</v>
      </c>
      <c r="G1669" s="345">
        <f t="shared" si="151"/>
        <v>254.50928032220708</v>
      </c>
      <c r="H1669" s="350">
        <f t="shared" si="152"/>
        <v>176</v>
      </c>
      <c r="I1669" s="350">
        <f t="shared" si="152"/>
        <v>65</v>
      </c>
    </row>
    <row r="1670" spans="2:9" hidden="1" x14ac:dyDescent="0.3">
      <c r="B1670" s="354">
        <v>1659</v>
      </c>
      <c r="C1670" s="393">
        <v>254602720</v>
      </c>
      <c r="D1670" s="349">
        <v>358517</v>
      </c>
      <c r="E1670" s="344">
        <f t="shared" si="150"/>
        <v>8.3722619214422487</v>
      </c>
      <c r="F1670" s="345">
        <f>SUM(E$12:E1670)</f>
        <v>7643.6506715876549</v>
      </c>
      <c r="G1670" s="345">
        <f t="shared" si="151"/>
        <v>254.78835571958851</v>
      </c>
      <c r="H1670" s="350">
        <f t="shared" si="152"/>
        <v>176</v>
      </c>
      <c r="I1670" s="350">
        <f t="shared" si="152"/>
        <v>65</v>
      </c>
    </row>
    <row r="1671" spans="2:9" hidden="1" x14ac:dyDescent="0.3">
      <c r="B1671" s="354">
        <v>1660</v>
      </c>
      <c r="C1671" s="393">
        <v>254961237</v>
      </c>
      <c r="D1671" s="349">
        <v>358826</v>
      </c>
      <c r="E1671" s="344">
        <f t="shared" si="150"/>
        <v>8.3794778384942319</v>
      </c>
      <c r="F1671" s="345">
        <f>SUM(E$12:E1671)</f>
        <v>7652.0301494261494</v>
      </c>
      <c r="G1671" s="345">
        <f t="shared" si="151"/>
        <v>255.0676716475383</v>
      </c>
      <c r="H1671" s="350">
        <f t="shared" si="152"/>
        <v>176</v>
      </c>
      <c r="I1671" s="350">
        <f t="shared" si="152"/>
        <v>65</v>
      </c>
    </row>
    <row r="1672" spans="2:9" hidden="1" x14ac:dyDescent="0.3">
      <c r="B1672" s="354">
        <v>1661</v>
      </c>
      <c r="C1672" s="393">
        <v>255320063</v>
      </c>
      <c r="D1672" s="349">
        <v>359135</v>
      </c>
      <c r="E1672" s="344">
        <f t="shared" si="150"/>
        <v>8.3866937555462151</v>
      </c>
      <c r="F1672" s="345">
        <f>SUM(E$12:E1672)</f>
        <v>7660.4168431816952</v>
      </c>
      <c r="G1672" s="345">
        <f t="shared" si="151"/>
        <v>255.34722810605652</v>
      </c>
      <c r="H1672" s="350">
        <f t="shared" si="152"/>
        <v>176</v>
      </c>
      <c r="I1672" s="350">
        <f t="shared" si="152"/>
        <v>65</v>
      </c>
    </row>
    <row r="1673" spans="2:9" hidden="1" x14ac:dyDescent="0.3">
      <c r="B1673" s="354">
        <v>1662</v>
      </c>
      <c r="C1673" s="393">
        <v>255679198</v>
      </c>
      <c r="D1673" s="349">
        <v>359444</v>
      </c>
      <c r="E1673" s="344">
        <f t="shared" si="150"/>
        <v>8.3939096725981965</v>
      </c>
      <c r="F1673" s="345">
        <f>SUM(E$12:E1673)</f>
        <v>7668.8107528542932</v>
      </c>
      <c r="G1673" s="345">
        <f t="shared" si="151"/>
        <v>255.6270250951431</v>
      </c>
      <c r="H1673" s="350">
        <f t="shared" si="152"/>
        <v>176</v>
      </c>
      <c r="I1673" s="350">
        <f t="shared" si="152"/>
        <v>65</v>
      </c>
    </row>
    <row r="1674" spans="2:9" hidden="1" x14ac:dyDescent="0.3">
      <c r="B1674" s="354">
        <v>1663</v>
      </c>
      <c r="C1674" s="393">
        <v>256038642</v>
      </c>
      <c r="D1674" s="349">
        <v>359753</v>
      </c>
      <c r="E1674" s="344">
        <f t="shared" si="150"/>
        <v>8.4011255896501797</v>
      </c>
      <c r="F1674" s="345">
        <f>SUM(E$12:E1674)</f>
        <v>7677.2118784439435</v>
      </c>
      <c r="G1674" s="345">
        <f t="shared" si="151"/>
        <v>255.90706261479812</v>
      </c>
      <c r="H1674" s="350">
        <f t="shared" si="152"/>
        <v>176</v>
      </c>
      <c r="I1674" s="350">
        <f t="shared" si="152"/>
        <v>65</v>
      </c>
    </row>
    <row r="1675" spans="2:9" hidden="1" x14ac:dyDescent="0.3">
      <c r="B1675" s="354">
        <v>1664</v>
      </c>
      <c r="C1675" s="393">
        <v>256398395</v>
      </c>
      <c r="D1675" s="349">
        <v>360063</v>
      </c>
      <c r="E1675" s="344">
        <f t="shared" si="150"/>
        <v>8.4083648591845321</v>
      </c>
      <c r="F1675" s="345">
        <f>SUM(E$12:E1675)</f>
        <v>7685.6202433031285</v>
      </c>
      <c r="G1675" s="345">
        <f t="shared" si="151"/>
        <v>256.18734144343762</v>
      </c>
      <c r="H1675" s="350">
        <f t="shared" si="152"/>
        <v>176</v>
      </c>
      <c r="I1675" s="350">
        <f t="shared" si="152"/>
        <v>65</v>
      </c>
    </row>
    <row r="1676" spans="2:9" hidden="1" x14ac:dyDescent="0.3">
      <c r="B1676" s="354">
        <v>1665</v>
      </c>
      <c r="C1676" s="393">
        <v>256758458</v>
      </c>
      <c r="D1676" s="349">
        <v>360373</v>
      </c>
      <c r="E1676" s="344">
        <f t="shared" ref="E1676:E1739" si="153">D1676/(VLOOKUP(H1676,$L$12:$N$51,3,0)+VLOOKUP(I1676,$P$12:$R$131,3,0)*$F$8/$E$8)</f>
        <v>8.4156041287188827</v>
      </c>
      <c r="F1676" s="345">
        <f>SUM(E$12:E1676)</f>
        <v>7694.0358474318473</v>
      </c>
      <c r="G1676" s="345">
        <f t="shared" si="151"/>
        <v>256.46786158106158</v>
      </c>
      <c r="H1676" s="350">
        <f t="shared" si="152"/>
        <v>176</v>
      </c>
      <c r="I1676" s="350">
        <f t="shared" si="152"/>
        <v>65</v>
      </c>
    </row>
    <row r="1677" spans="2:9" hidden="1" x14ac:dyDescent="0.3">
      <c r="B1677" s="354">
        <v>1666</v>
      </c>
      <c r="C1677" s="393">
        <v>257118831</v>
      </c>
      <c r="D1677" s="349">
        <v>360682</v>
      </c>
      <c r="E1677" s="344">
        <f t="shared" si="153"/>
        <v>8.422820045770866</v>
      </c>
      <c r="F1677" s="345">
        <f>SUM(E$12:E1677)</f>
        <v>7702.4586674776183</v>
      </c>
      <c r="G1677" s="345">
        <f t="shared" ref="G1677:G1740" si="154">F1677/$B$8</f>
        <v>256.74862224925397</v>
      </c>
      <c r="H1677" s="350">
        <f t="shared" si="152"/>
        <v>176</v>
      </c>
      <c r="I1677" s="350">
        <f t="shared" si="152"/>
        <v>65</v>
      </c>
    </row>
    <row r="1678" spans="2:9" hidden="1" x14ac:dyDescent="0.3">
      <c r="B1678" s="354">
        <v>1667</v>
      </c>
      <c r="C1678" s="393">
        <v>257479513</v>
      </c>
      <c r="D1678" s="349">
        <v>360992</v>
      </c>
      <c r="E1678" s="344">
        <f t="shared" si="153"/>
        <v>8.4300593153052166</v>
      </c>
      <c r="F1678" s="345">
        <f>SUM(E$12:E1678)</f>
        <v>7710.8887267929231</v>
      </c>
      <c r="G1678" s="345">
        <f t="shared" si="154"/>
        <v>257.02962422643077</v>
      </c>
      <c r="H1678" s="350">
        <f t="shared" si="152"/>
        <v>176</v>
      </c>
      <c r="I1678" s="350">
        <f t="shared" si="152"/>
        <v>65</v>
      </c>
    </row>
    <row r="1679" spans="2:9" hidden="1" x14ac:dyDescent="0.3">
      <c r="B1679" s="354">
        <v>1668</v>
      </c>
      <c r="C1679" s="393">
        <v>257840505</v>
      </c>
      <c r="D1679" s="349">
        <v>361302</v>
      </c>
      <c r="E1679" s="344">
        <f t="shared" si="153"/>
        <v>8.437298584839569</v>
      </c>
      <c r="F1679" s="345">
        <f>SUM(E$12:E1679)</f>
        <v>7719.3260253777626</v>
      </c>
      <c r="G1679" s="345">
        <f t="shared" si="154"/>
        <v>257.3108675125921</v>
      </c>
      <c r="H1679" s="350">
        <f t="shared" si="152"/>
        <v>176</v>
      </c>
      <c r="I1679" s="350">
        <f t="shared" si="152"/>
        <v>65</v>
      </c>
    </row>
    <row r="1680" spans="2:9" hidden="1" x14ac:dyDescent="0.3">
      <c r="B1680" s="354">
        <v>1669</v>
      </c>
      <c r="C1680" s="393">
        <v>258201807</v>
      </c>
      <c r="D1680" s="349">
        <v>361612</v>
      </c>
      <c r="E1680" s="344">
        <f t="shared" si="153"/>
        <v>8.4445378543739196</v>
      </c>
      <c r="F1680" s="345">
        <f>SUM(E$12:E1680)</f>
        <v>7727.7705632321367</v>
      </c>
      <c r="G1680" s="345">
        <f t="shared" si="154"/>
        <v>257.5923521077379</v>
      </c>
      <c r="H1680" s="350">
        <f t="shared" ref="H1680:I1695" si="155">H1679</f>
        <v>176</v>
      </c>
      <c r="I1680" s="350">
        <f t="shared" si="155"/>
        <v>65</v>
      </c>
    </row>
    <row r="1681" spans="2:9" hidden="1" x14ac:dyDescent="0.3">
      <c r="B1681" s="354">
        <v>1670</v>
      </c>
      <c r="C1681" s="393">
        <v>258563419</v>
      </c>
      <c r="D1681" s="349">
        <v>361922</v>
      </c>
      <c r="E1681" s="344">
        <f t="shared" si="153"/>
        <v>8.451777123908272</v>
      </c>
      <c r="F1681" s="345">
        <f>SUM(E$12:E1681)</f>
        <v>7736.2223403560447</v>
      </c>
      <c r="G1681" s="345">
        <f t="shared" si="154"/>
        <v>257.87407801186816</v>
      </c>
      <c r="H1681" s="350">
        <f t="shared" si="155"/>
        <v>176</v>
      </c>
      <c r="I1681" s="350">
        <f t="shared" si="155"/>
        <v>65</v>
      </c>
    </row>
    <row r="1682" spans="2:9" hidden="1" x14ac:dyDescent="0.3">
      <c r="B1682" s="354">
        <v>1671</v>
      </c>
      <c r="C1682" s="393">
        <v>258925341</v>
      </c>
      <c r="D1682" s="349">
        <v>362233</v>
      </c>
      <c r="E1682" s="344">
        <f t="shared" si="153"/>
        <v>8.4464160798395742</v>
      </c>
      <c r="F1682" s="345">
        <f>SUM(E$12:E1682)</f>
        <v>7744.6687564358845</v>
      </c>
      <c r="G1682" s="345">
        <f t="shared" si="154"/>
        <v>258.15562521452949</v>
      </c>
      <c r="H1682" s="350">
        <v>181</v>
      </c>
      <c r="I1682" s="350">
        <f t="shared" si="155"/>
        <v>65</v>
      </c>
    </row>
    <row r="1683" spans="2:9" hidden="1" x14ac:dyDescent="0.3">
      <c r="B1683" s="354">
        <v>1672</v>
      </c>
      <c r="C1683" s="393">
        <v>259287574</v>
      </c>
      <c r="D1683" s="349">
        <v>362543</v>
      </c>
      <c r="E1683" s="344">
        <f t="shared" si="153"/>
        <v>8.4536445460056893</v>
      </c>
      <c r="F1683" s="345">
        <f>SUM(E$12:E1683)</f>
        <v>7753.1224009818898</v>
      </c>
      <c r="G1683" s="345">
        <f t="shared" si="154"/>
        <v>258.43741336606297</v>
      </c>
      <c r="H1683" s="350">
        <f t="shared" si="155"/>
        <v>181</v>
      </c>
      <c r="I1683" s="350">
        <f t="shared" si="155"/>
        <v>65</v>
      </c>
    </row>
    <row r="1684" spans="2:9" hidden="1" x14ac:dyDescent="0.3">
      <c r="B1684" s="354">
        <v>1673</v>
      </c>
      <c r="C1684" s="393">
        <v>259650117</v>
      </c>
      <c r="D1684" s="349">
        <v>362854</v>
      </c>
      <c r="E1684" s="344">
        <f t="shared" si="153"/>
        <v>8.4608963298045978</v>
      </c>
      <c r="F1684" s="345">
        <f>SUM(E$12:E1684)</f>
        <v>7761.583297311694</v>
      </c>
      <c r="G1684" s="345">
        <f t="shared" si="154"/>
        <v>258.71944324372311</v>
      </c>
      <c r="H1684" s="350">
        <f t="shared" si="155"/>
        <v>181</v>
      </c>
      <c r="I1684" s="350">
        <f t="shared" si="155"/>
        <v>65</v>
      </c>
    </row>
    <row r="1685" spans="2:9" hidden="1" x14ac:dyDescent="0.3">
      <c r="B1685" s="354">
        <v>1674</v>
      </c>
      <c r="C1685" s="393">
        <v>260012971</v>
      </c>
      <c r="D1685" s="349">
        <v>363164</v>
      </c>
      <c r="E1685" s="344">
        <f t="shared" si="153"/>
        <v>8.4681247959707129</v>
      </c>
      <c r="F1685" s="345">
        <f>SUM(E$12:E1685)</f>
        <v>7770.0514221076646</v>
      </c>
      <c r="G1685" s="345">
        <f t="shared" si="154"/>
        <v>259.0017140702555</v>
      </c>
      <c r="H1685" s="350">
        <f t="shared" si="155"/>
        <v>181</v>
      </c>
      <c r="I1685" s="350">
        <f t="shared" si="155"/>
        <v>65</v>
      </c>
    </row>
    <row r="1686" spans="2:9" hidden="1" x14ac:dyDescent="0.3">
      <c r="B1686" s="354">
        <v>1675</v>
      </c>
      <c r="C1686" s="393">
        <v>260376135</v>
      </c>
      <c r="D1686" s="349">
        <v>363475</v>
      </c>
      <c r="E1686" s="344">
        <f t="shared" si="153"/>
        <v>8.4753765797696214</v>
      </c>
      <c r="F1686" s="345">
        <f>SUM(E$12:E1686)</f>
        <v>7778.5267986874342</v>
      </c>
      <c r="G1686" s="345">
        <f t="shared" si="154"/>
        <v>259.28422662291445</v>
      </c>
      <c r="H1686" s="350">
        <f t="shared" si="155"/>
        <v>181</v>
      </c>
      <c r="I1686" s="350">
        <f t="shared" si="155"/>
        <v>65</v>
      </c>
    </row>
    <row r="1687" spans="2:9" hidden="1" x14ac:dyDescent="0.3">
      <c r="B1687" s="354">
        <v>1676</v>
      </c>
      <c r="C1687" s="393">
        <v>260739610</v>
      </c>
      <c r="D1687" s="349">
        <v>363786</v>
      </c>
      <c r="E1687" s="344">
        <f t="shared" si="153"/>
        <v>8.48262836356853</v>
      </c>
      <c r="F1687" s="345">
        <f>SUM(E$12:E1687)</f>
        <v>7787.0094270510026</v>
      </c>
      <c r="G1687" s="345">
        <f t="shared" si="154"/>
        <v>259.56698090170011</v>
      </c>
      <c r="H1687" s="350">
        <f t="shared" si="155"/>
        <v>181</v>
      </c>
      <c r="I1687" s="350">
        <f t="shared" si="155"/>
        <v>65</v>
      </c>
    </row>
    <row r="1688" spans="2:9" hidden="1" x14ac:dyDescent="0.3">
      <c r="B1688" s="354">
        <v>1677</v>
      </c>
      <c r="C1688" s="393">
        <v>261103396</v>
      </c>
      <c r="D1688" s="349">
        <v>364097</v>
      </c>
      <c r="E1688" s="344">
        <f t="shared" si="153"/>
        <v>8.4898801473674386</v>
      </c>
      <c r="F1688" s="345">
        <f>SUM(E$12:E1688)</f>
        <v>7795.4993071983699</v>
      </c>
      <c r="G1688" s="345">
        <f t="shared" si="154"/>
        <v>259.84997690661231</v>
      </c>
      <c r="H1688" s="350">
        <f t="shared" si="155"/>
        <v>181</v>
      </c>
      <c r="I1688" s="350">
        <f t="shared" si="155"/>
        <v>65</v>
      </c>
    </row>
    <row r="1689" spans="2:9" hidden="1" x14ac:dyDescent="0.3">
      <c r="B1689" s="354">
        <v>1678</v>
      </c>
      <c r="C1689" s="393">
        <v>261467493</v>
      </c>
      <c r="D1689" s="349">
        <v>364408</v>
      </c>
      <c r="E1689" s="344">
        <f t="shared" si="153"/>
        <v>8.4971319311663471</v>
      </c>
      <c r="F1689" s="345">
        <f>SUM(E$12:E1689)</f>
        <v>7803.9964391295362</v>
      </c>
      <c r="G1689" s="345">
        <f t="shared" si="154"/>
        <v>260.13321463765118</v>
      </c>
      <c r="H1689" s="350">
        <f t="shared" si="155"/>
        <v>181</v>
      </c>
      <c r="I1689" s="350">
        <f t="shared" si="155"/>
        <v>65</v>
      </c>
    </row>
    <row r="1690" spans="2:9" hidden="1" x14ac:dyDescent="0.3">
      <c r="B1690" s="354">
        <v>1679</v>
      </c>
      <c r="C1690" s="393">
        <v>261831901</v>
      </c>
      <c r="D1690" s="349">
        <v>364719</v>
      </c>
      <c r="E1690" s="344">
        <f t="shared" si="153"/>
        <v>8.5043837149652575</v>
      </c>
      <c r="F1690" s="345">
        <f>SUM(E$12:E1690)</f>
        <v>7812.5008228445013</v>
      </c>
      <c r="G1690" s="345">
        <f t="shared" si="154"/>
        <v>260.41669409481671</v>
      </c>
      <c r="H1690" s="350">
        <f t="shared" si="155"/>
        <v>181</v>
      </c>
      <c r="I1690" s="350">
        <f t="shared" si="155"/>
        <v>65</v>
      </c>
    </row>
    <row r="1691" spans="2:9" hidden="1" x14ac:dyDescent="0.3">
      <c r="B1691" s="354">
        <v>1680</v>
      </c>
      <c r="C1691" s="393">
        <v>262196620</v>
      </c>
      <c r="D1691" s="349">
        <v>365030</v>
      </c>
      <c r="E1691" s="344">
        <f t="shared" si="153"/>
        <v>8.511635498764166</v>
      </c>
      <c r="F1691" s="345">
        <f>SUM(E$12:E1691)</f>
        <v>7821.0124583432653</v>
      </c>
      <c r="G1691" s="345">
        <f t="shared" si="154"/>
        <v>260.70041527810884</v>
      </c>
      <c r="H1691" s="350">
        <f t="shared" si="155"/>
        <v>181</v>
      </c>
      <c r="I1691" s="350">
        <f t="shared" si="155"/>
        <v>65</v>
      </c>
    </row>
    <row r="1692" spans="2:9" hidden="1" x14ac:dyDescent="0.3">
      <c r="B1692" s="354">
        <v>1681</v>
      </c>
      <c r="C1692" s="393">
        <v>262561650</v>
      </c>
      <c r="D1692" s="349">
        <v>365342</v>
      </c>
      <c r="E1692" s="344">
        <f t="shared" si="153"/>
        <v>8.5189106001958681</v>
      </c>
      <c r="F1692" s="345">
        <f>SUM(E$12:E1692)</f>
        <v>7829.5313689434615</v>
      </c>
      <c r="G1692" s="345">
        <f t="shared" si="154"/>
        <v>260.98437896478202</v>
      </c>
      <c r="H1692" s="350">
        <f t="shared" si="155"/>
        <v>181</v>
      </c>
      <c r="I1692" s="350">
        <f t="shared" si="155"/>
        <v>65</v>
      </c>
    </row>
    <row r="1693" spans="2:9" hidden="1" x14ac:dyDescent="0.3">
      <c r="B1693" s="354">
        <v>1682</v>
      </c>
      <c r="C1693" s="393">
        <v>262926992</v>
      </c>
      <c r="D1693" s="349">
        <v>365653</v>
      </c>
      <c r="E1693" s="344">
        <f t="shared" si="153"/>
        <v>8.5261623839947767</v>
      </c>
      <c r="F1693" s="345">
        <f>SUM(E$12:E1693)</f>
        <v>7838.0575313274567</v>
      </c>
      <c r="G1693" s="345">
        <f t="shared" si="154"/>
        <v>261.26858437758187</v>
      </c>
      <c r="H1693" s="350">
        <f t="shared" si="155"/>
        <v>181</v>
      </c>
      <c r="I1693" s="350">
        <f t="shared" si="155"/>
        <v>65</v>
      </c>
    </row>
    <row r="1694" spans="2:9" hidden="1" x14ac:dyDescent="0.3">
      <c r="B1694" s="354">
        <v>1683</v>
      </c>
      <c r="C1694" s="393">
        <v>263292645</v>
      </c>
      <c r="D1694" s="349">
        <v>365965</v>
      </c>
      <c r="E1694" s="344">
        <f t="shared" si="153"/>
        <v>8.5334374854264787</v>
      </c>
      <c r="F1694" s="345">
        <f>SUM(E$12:E1694)</f>
        <v>7846.5909688128831</v>
      </c>
      <c r="G1694" s="345">
        <f t="shared" si="154"/>
        <v>261.55303229376278</v>
      </c>
      <c r="H1694" s="350">
        <f t="shared" si="155"/>
        <v>181</v>
      </c>
      <c r="I1694" s="350">
        <f t="shared" si="155"/>
        <v>65</v>
      </c>
    </row>
    <row r="1695" spans="2:9" hidden="1" x14ac:dyDescent="0.3">
      <c r="B1695" s="354">
        <v>1684</v>
      </c>
      <c r="C1695" s="393">
        <v>263658610</v>
      </c>
      <c r="D1695" s="349">
        <v>366277</v>
      </c>
      <c r="E1695" s="344">
        <f t="shared" si="153"/>
        <v>8.5407125868581826</v>
      </c>
      <c r="F1695" s="345">
        <f>SUM(E$12:E1695)</f>
        <v>7855.131681399741</v>
      </c>
      <c r="G1695" s="345">
        <f t="shared" si="154"/>
        <v>261.83772271332469</v>
      </c>
      <c r="H1695" s="350">
        <f t="shared" si="155"/>
        <v>181</v>
      </c>
      <c r="I1695" s="350">
        <f t="shared" si="155"/>
        <v>65</v>
      </c>
    </row>
    <row r="1696" spans="2:9" hidden="1" x14ac:dyDescent="0.3">
      <c r="B1696" s="354">
        <v>1685</v>
      </c>
      <c r="C1696" s="393">
        <v>264024887</v>
      </c>
      <c r="D1696" s="349">
        <v>366589</v>
      </c>
      <c r="E1696" s="344">
        <f t="shared" si="153"/>
        <v>8.5479876882898846</v>
      </c>
      <c r="F1696" s="345">
        <f>SUM(E$12:E1696)</f>
        <v>7863.679669088031</v>
      </c>
      <c r="G1696" s="345">
        <f t="shared" si="154"/>
        <v>262.12265563626772</v>
      </c>
      <c r="H1696" s="350">
        <f t="shared" ref="H1696:I1711" si="156">H1695</f>
        <v>181</v>
      </c>
      <c r="I1696" s="350">
        <f t="shared" si="156"/>
        <v>65</v>
      </c>
    </row>
    <row r="1697" spans="2:9" hidden="1" x14ac:dyDescent="0.3">
      <c r="B1697" s="354">
        <v>1686</v>
      </c>
      <c r="C1697" s="393">
        <v>264391476</v>
      </c>
      <c r="D1697" s="349">
        <v>366901</v>
      </c>
      <c r="E1697" s="344">
        <f t="shared" si="153"/>
        <v>8.5552627897215867</v>
      </c>
      <c r="F1697" s="345">
        <f>SUM(E$12:E1697)</f>
        <v>7872.2349318777524</v>
      </c>
      <c r="G1697" s="345">
        <f t="shared" si="154"/>
        <v>262.40783106259175</v>
      </c>
      <c r="H1697" s="350">
        <f t="shared" si="156"/>
        <v>181</v>
      </c>
      <c r="I1697" s="350">
        <f t="shared" si="156"/>
        <v>65</v>
      </c>
    </row>
    <row r="1698" spans="2:9" hidden="1" x14ac:dyDescent="0.3">
      <c r="B1698" s="354">
        <v>1687</v>
      </c>
      <c r="C1698" s="393">
        <v>264758377</v>
      </c>
      <c r="D1698" s="349">
        <v>367213</v>
      </c>
      <c r="E1698" s="344">
        <f t="shared" si="153"/>
        <v>8.5625378911532906</v>
      </c>
      <c r="F1698" s="345">
        <f>SUM(E$12:E1698)</f>
        <v>7880.797469768906</v>
      </c>
      <c r="G1698" s="345">
        <f t="shared" si="154"/>
        <v>262.69324899229684</v>
      </c>
      <c r="H1698" s="350">
        <f t="shared" si="156"/>
        <v>181</v>
      </c>
      <c r="I1698" s="350">
        <f t="shared" si="156"/>
        <v>65</v>
      </c>
    </row>
    <row r="1699" spans="2:9" hidden="1" x14ac:dyDescent="0.3">
      <c r="B1699" s="354">
        <v>1688</v>
      </c>
      <c r="C1699" s="393">
        <v>265125590</v>
      </c>
      <c r="D1699" s="349">
        <v>367525</v>
      </c>
      <c r="E1699" s="344">
        <f t="shared" si="153"/>
        <v>8.5698129925849926</v>
      </c>
      <c r="F1699" s="345">
        <f>SUM(E$12:E1699)</f>
        <v>7889.367282761491</v>
      </c>
      <c r="G1699" s="345">
        <f t="shared" si="154"/>
        <v>262.97890942538305</v>
      </c>
      <c r="H1699" s="350">
        <f t="shared" si="156"/>
        <v>181</v>
      </c>
      <c r="I1699" s="350">
        <f t="shared" si="156"/>
        <v>65</v>
      </c>
    </row>
    <row r="1700" spans="2:9" hidden="1" x14ac:dyDescent="0.3">
      <c r="B1700" s="354">
        <v>1689</v>
      </c>
      <c r="C1700" s="393">
        <v>265493115</v>
      </c>
      <c r="D1700" s="349">
        <v>367837</v>
      </c>
      <c r="E1700" s="344">
        <f t="shared" si="153"/>
        <v>8.5770880940166947</v>
      </c>
      <c r="F1700" s="345">
        <f>SUM(E$12:E1700)</f>
        <v>7897.9443708555073</v>
      </c>
      <c r="G1700" s="345">
        <f t="shared" si="154"/>
        <v>263.26481236185026</v>
      </c>
      <c r="H1700" s="350">
        <f t="shared" si="156"/>
        <v>181</v>
      </c>
      <c r="I1700" s="350">
        <f t="shared" si="156"/>
        <v>65</v>
      </c>
    </row>
    <row r="1701" spans="2:9" hidden="1" x14ac:dyDescent="0.3">
      <c r="B1701" s="354">
        <v>1690</v>
      </c>
      <c r="C1701" s="393">
        <v>265860952</v>
      </c>
      <c r="D1701" s="349">
        <v>368150</v>
      </c>
      <c r="E1701" s="344">
        <f t="shared" si="153"/>
        <v>8.584386513081192</v>
      </c>
      <c r="F1701" s="345">
        <f>SUM(E$12:E1701)</f>
        <v>7906.5287573685882</v>
      </c>
      <c r="G1701" s="345">
        <f t="shared" si="154"/>
        <v>263.55095857895293</v>
      </c>
      <c r="H1701" s="350">
        <f t="shared" si="156"/>
        <v>181</v>
      </c>
      <c r="I1701" s="350">
        <f t="shared" si="156"/>
        <v>65</v>
      </c>
    </row>
    <row r="1702" spans="2:9" hidden="1" x14ac:dyDescent="0.3">
      <c r="B1702" s="354">
        <v>1691</v>
      </c>
      <c r="C1702" s="393">
        <v>266229102</v>
      </c>
      <c r="D1702" s="349">
        <v>368462</v>
      </c>
      <c r="E1702" s="344">
        <f t="shared" si="153"/>
        <v>8.5916616145128941</v>
      </c>
      <c r="F1702" s="345">
        <f>SUM(E$12:E1702)</f>
        <v>7915.1204189831014</v>
      </c>
      <c r="G1702" s="345">
        <f t="shared" si="154"/>
        <v>263.83734729943671</v>
      </c>
      <c r="H1702" s="350">
        <f t="shared" si="156"/>
        <v>181</v>
      </c>
      <c r="I1702" s="350">
        <f t="shared" si="156"/>
        <v>65</v>
      </c>
    </row>
    <row r="1703" spans="2:9" hidden="1" x14ac:dyDescent="0.3">
      <c r="B1703" s="354">
        <v>1692</v>
      </c>
      <c r="C1703" s="393">
        <v>266597564</v>
      </c>
      <c r="D1703" s="349">
        <v>368775</v>
      </c>
      <c r="E1703" s="344">
        <f t="shared" si="153"/>
        <v>8.5989600335773915</v>
      </c>
      <c r="F1703" s="345">
        <f>SUM(E$12:E1703)</f>
        <v>7923.7193790166784</v>
      </c>
      <c r="G1703" s="345">
        <f t="shared" si="154"/>
        <v>264.12397930055596</v>
      </c>
      <c r="H1703" s="350">
        <f t="shared" si="156"/>
        <v>181</v>
      </c>
      <c r="I1703" s="350">
        <f t="shared" si="156"/>
        <v>65</v>
      </c>
    </row>
    <row r="1704" spans="2:9" hidden="1" x14ac:dyDescent="0.3">
      <c r="B1704" s="354">
        <v>1693</v>
      </c>
      <c r="C1704" s="393">
        <v>266966339</v>
      </c>
      <c r="D1704" s="349">
        <v>369088</v>
      </c>
      <c r="E1704" s="344">
        <f t="shared" si="153"/>
        <v>8.606258452641887</v>
      </c>
      <c r="F1704" s="345">
        <f>SUM(E$12:E1704)</f>
        <v>7932.3256374693201</v>
      </c>
      <c r="G1704" s="345">
        <f t="shared" si="154"/>
        <v>264.41085458231066</v>
      </c>
      <c r="H1704" s="350">
        <f t="shared" si="156"/>
        <v>181</v>
      </c>
      <c r="I1704" s="350">
        <f t="shared" si="156"/>
        <v>65</v>
      </c>
    </row>
    <row r="1705" spans="2:9" hidden="1" x14ac:dyDescent="0.3">
      <c r="B1705" s="354">
        <v>1694</v>
      </c>
      <c r="C1705" s="393">
        <v>267335427</v>
      </c>
      <c r="D1705" s="349">
        <v>369400</v>
      </c>
      <c r="E1705" s="344">
        <f t="shared" si="153"/>
        <v>8.6135335540735909</v>
      </c>
      <c r="F1705" s="345">
        <f>SUM(E$12:E1705)</f>
        <v>7940.939171023394</v>
      </c>
      <c r="G1705" s="345">
        <f t="shared" si="154"/>
        <v>264.69797236744648</v>
      </c>
      <c r="H1705" s="350">
        <f t="shared" si="156"/>
        <v>181</v>
      </c>
      <c r="I1705" s="350">
        <f t="shared" si="156"/>
        <v>65</v>
      </c>
    </row>
    <row r="1706" spans="2:9" hidden="1" x14ac:dyDescent="0.3">
      <c r="B1706" s="354">
        <v>1695</v>
      </c>
      <c r="C1706" s="393">
        <v>267704827</v>
      </c>
      <c r="D1706" s="349">
        <v>369713</v>
      </c>
      <c r="E1706" s="344">
        <f t="shared" si="153"/>
        <v>8.6208319731380865</v>
      </c>
      <c r="F1706" s="345">
        <f>SUM(E$12:E1706)</f>
        <v>7949.5600029965317</v>
      </c>
      <c r="G1706" s="345">
        <f t="shared" si="154"/>
        <v>264.9853334332177</v>
      </c>
      <c r="H1706" s="350">
        <f t="shared" si="156"/>
        <v>181</v>
      </c>
      <c r="I1706" s="350">
        <f t="shared" si="156"/>
        <v>65</v>
      </c>
    </row>
    <row r="1707" spans="2:9" hidden="1" x14ac:dyDescent="0.3">
      <c r="B1707" s="354">
        <v>1696</v>
      </c>
      <c r="C1707" s="393">
        <v>268074540</v>
      </c>
      <c r="D1707" s="349">
        <v>370027</v>
      </c>
      <c r="E1707" s="344">
        <f t="shared" si="153"/>
        <v>8.6281537098353773</v>
      </c>
      <c r="F1707" s="345">
        <f>SUM(E$12:E1707)</f>
        <v>7958.1881567063674</v>
      </c>
      <c r="G1707" s="345">
        <f t="shared" si="154"/>
        <v>265.2729385568789</v>
      </c>
      <c r="H1707" s="350">
        <f t="shared" si="156"/>
        <v>181</v>
      </c>
      <c r="I1707" s="350">
        <f t="shared" si="156"/>
        <v>65</v>
      </c>
    </row>
    <row r="1708" spans="2:9" hidden="1" x14ac:dyDescent="0.3">
      <c r="B1708" s="354">
        <v>1697</v>
      </c>
      <c r="C1708" s="393">
        <v>268444567</v>
      </c>
      <c r="D1708" s="349">
        <v>370340</v>
      </c>
      <c r="E1708" s="344">
        <f t="shared" si="153"/>
        <v>8.6354521288998747</v>
      </c>
      <c r="F1708" s="345">
        <f>SUM(E$12:E1708)</f>
        <v>7966.8236088352669</v>
      </c>
      <c r="G1708" s="345">
        <f t="shared" si="154"/>
        <v>265.56078696117555</v>
      </c>
      <c r="H1708" s="350">
        <f t="shared" si="156"/>
        <v>181</v>
      </c>
      <c r="I1708" s="350">
        <f t="shared" si="156"/>
        <v>65</v>
      </c>
    </row>
    <row r="1709" spans="2:9" hidden="1" x14ac:dyDescent="0.3">
      <c r="B1709" s="354">
        <v>1698</v>
      </c>
      <c r="C1709" s="393">
        <v>268814907</v>
      </c>
      <c r="D1709" s="349">
        <v>370653</v>
      </c>
      <c r="E1709" s="344">
        <f t="shared" si="153"/>
        <v>8.6427505479643703</v>
      </c>
      <c r="F1709" s="345">
        <f>SUM(E$12:E1709)</f>
        <v>7975.4663593832311</v>
      </c>
      <c r="G1709" s="345">
        <f t="shared" si="154"/>
        <v>265.84887864610772</v>
      </c>
      <c r="H1709" s="350">
        <f t="shared" si="156"/>
        <v>181</v>
      </c>
      <c r="I1709" s="350">
        <f t="shared" si="156"/>
        <v>65</v>
      </c>
    </row>
    <row r="1710" spans="2:9" x14ac:dyDescent="0.3">
      <c r="B1710" s="354">
        <v>1699</v>
      </c>
      <c r="C1710" s="393">
        <v>269185560</v>
      </c>
      <c r="D1710" s="349">
        <v>370966</v>
      </c>
      <c r="E1710" s="344">
        <f t="shared" si="153"/>
        <v>8.6500489670288676</v>
      </c>
      <c r="F1710" s="345">
        <f>SUM(E$12:E1710)</f>
        <v>7984.1164083502599</v>
      </c>
      <c r="G1710" s="345">
        <f t="shared" si="154"/>
        <v>266.13721361167535</v>
      </c>
      <c r="H1710" s="350">
        <f t="shared" si="156"/>
        <v>181</v>
      </c>
      <c r="I1710" s="350">
        <f t="shared" si="156"/>
        <v>65</v>
      </c>
    </row>
    <row r="1711" spans="2:9" hidden="1" x14ac:dyDescent="0.3">
      <c r="B1711" s="355">
        <v>1700</v>
      </c>
      <c r="C1711" s="393">
        <v>269556526</v>
      </c>
      <c r="D1711" s="353">
        <v>371280</v>
      </c>
      <c r="E1711" s="344">
        <f t="shared" si="153"/>
        <v>8.4834913743859257</v>
      </c>
      <c r="F1711" s="335">
        <f>SUM(E$12:E1711)</f>
        <v>7992.5998997246461</v>
      </c>
      <c r="G1711" s="345">
        <f t="shared" si="154"/>
        <v>266.41999665748818</v>
      </c>
      <c r="H1711" s="334">
        <f t="shared" si="156"/>
        <v>181</v>
      </c>
      <c r="I1711" s="346">
        <v>70</v>
      </c>
    </row>
    <row r="1712" spans="2:9" hidden="1" x14ac:dyDescent="0.3">
      <c r="B1712" s="354">
        <v>1701</v>
      </c>
      <c r="C1712" s="393">
        <v>269927806</v>
      </c>
      <c r="D1712" s="349">
        <v>371594</v>
      </c>
      <c r="E1712" s="344">
        <f t="shared" si="153"/>
        <v>8.4906660573517652</v>
      </c>
      <c r="F1712" s="345">
        <f>SUM(E$12:E1712)</f>
        <v>8001.0905657819976</v>
      </c>
      <c r="G1712" s="345">
        <f t="shared" si="154"/>
        <v>266.70301885939995</v>
      </c>
      <c r="H1712" s="350">
        <f t="shared" ref="H1712:I1727" si="157">H1711</f>
        <v>181</v>
      </c>
      <c r="I1712" s="350">
        <f t="shared" si="157"/>
        <v>70</v>
      </c>
    </row>
    <row r="1713" spans="2:9" hidden="1" x14ac:dyDescent="0.3">
      <c r="B1713" s="354">
        <v>1702</v>
      </c>
      <c r="C1713" s="393">
        <v>270299400</v>
      </c>
      <c r="D1713" s="349">
        <v>371907</v>
      </c>
      <c r="E1713" s="344">
        <f t="shared" si="153"/>
        <v>8.4978178910087969</v>
      </c>
      <c r="F1713" s="345">
        <f>SUM(E$12:E1713)</f>
        <v>8009.5883836730063</v>
      </c>
      <c r="G1713" s="345">
        <f t="shared" si="154"/>
        <v>266.98627945576686</v>
      </c>
      <c r="H1713" s="350">
        <f t="shared" si="157"/>
        <v>181</v>
      </c>
      <c r="I1713" s="350">
        <f t="shared" si="157"/>
        <v>70</v>
      </c>
    </row>
    <row r="1714" spans="2:9" hidden="1" x14ac:dyDescent="0.3">
      <c r="B1714" s="354">
        <v>1703</v>
      </c>
      <c r="C1714" s="393">
        <v>270671307</v>
      </c>
      <c r="D1714" s="349">
        <v>372221</v>
      </c>
      <c r="E1714" s="344">
        <f t="shared" si="153"/>
        <v>8.5049925739746381</v>
      </c>
      <c r="F1714" s="345">
        <f>SUM(E$12:E1714)</f>
        <v>8018.0933762469813</v>
      </c>
      <c r="G1714" s="345">
        <f t="shared" si="154"/>
        <v>267.26977920823271</v>
      </c>
      <c r="H1714" s="350">
        <f t="shared" si="157"/>
        <v>181</v>
      </c>
      <c r="I1714" s="350">
        <f t="shared" si="157"/>
        <v>70</v>
      </c>
    </row>
    <row r="1715" spans="2:9" hidden="1" x14ac:dyDescent="0.3">
      <c r="B1715" s="354">
        <v>1704</v>
      </c>
      <c r="C1715" s="393">
        <v>271043528</v>
      </c>
      <c r="D1715" s="349">
        <v>372535</v>
      </c>
      <c r="E1715" s="344">
        <f t="shared" si="153"/>
        <v>8.5121672569404776</v>
      </c>
      <c r="F1715" s="345">
        <f>SUM(E$12:E1715)</f>
        <v>8026.6055435039216</v>
      </c>
      <c r="G1715" s="345">
        <f t="shared" si="154"/>
        <v>267.55351811679736</v>
      </c>
      <c r="H1715" s="350">
        <f t="shared" si="157"/>
        <v>181</v>
      </c>
      <c r="I1715" s="350">
        <f t="shared" si="157"/>
        <v>70</v>
      </c>
    </row>
    <row r="1716" spans="2:9" hidden="1" x14ac:dyDescent="0.3">
      <c r="B1716" s="354">
        <v>1705</v>
      </c>
      <c r="C1716" s="393">
        <v>271416063</v>
      </c>
      <c r="D1716" s="349">
        <v>372849</v>
      </c>
      <c r="E1716" s="344">
        <f t="shared" si="153"/>
        <v>8.5193419399063171</v>
      </c>
      <c r="F1716" s="345">
        <f>SUM(E$12:E1716)</f>
        <v>8035.1248854438281</v>
      </c>
      <c r="G1716" s="345">
        <f t="shared" si="154"/>
        <v>267.83749618146095</v>
      </c>
      <c r="H1716" s="350">
        <f t="shared" si="157"/>
        <v>181</v>
      </c>
      <c r="I1716" s="350">
        <f t="shared" si="157"/>
        <v>70</v>
      </c>
    </row>
    <row r="1717" spans="2:9" hidden="1" x14ac:dyDescent="0.3">
      <c r="B1717" s="354">
        <v>1706</v>
      </c>
      <c r="C1717" s="393">
        <v>271788912</v>
      </c>
      <c r="D1717" s="349">
        <v>373164</v>
      </c>
      <c r="E1717" s="344">
        <f t="shared" si="153"/>
        <v>8.526539472180966</v>
      </c>
      <c r="F1717" s="345">
        <f>SUM(E$12:E1717)</f>
        <v>8043.6514249160091</v>
      </c>
      <c r="G1717" s="345">
        <f t="shared" si="154"/>
        <v>268.12171416386695</v>
      </c>
      <c r="H1717" s="350">
        <f t="shared" si="157"/>
        <v>181</v>
      </c>
      <c r="I1717" s="350">
        <f t="shared" si="157"/>
        <v>70</v>
      </c>
    </row>
    <row r="1718" spans="2:9" hidden="1" x14ac:dyDescent="0.3">
      <c r="B1718" s="354">
        <v>1707</v>
      </c>
      <c r="C1718" s="393">
        <v>272162076</v>
      </c>
      <c r="D1718" s="349">
        <v>373478</v>
      </c>
      <c r="E1718" s="344">
        <f t="shared" si="153"/>
        <v>8.5337141551468072</v>
      </c>
      <c r="F1718" s="345">
        <f>SUM(E$12:E1718)</f>
        <v>8052.1851390711563</v>
      </c>
      <c r="G1718" s="345">
        <f t="shared" si="154"/>
        <v>268.40617130237189</v>
      </c>
      <c r="H1718" s="350">
        <f t="shared" si="157"/>
        <v>181</v>
      </c>
      <c r="I1718" s="350">
        <f t="shared" si="157"/>
        <v>70</v>
      </c>
    </row>
    <row r="1719" spans="2:9" hidden="1" x14ac:dyDescent="0.3">
      <c r="B1719" s="354">
        <v>1708</v>
      </c>
      <c r="C1719" s="393">
        <v>272535554</v>
      </c>
      <c r="D1719" s="349">
        <v>373792</v>
      </c>
      <c r="E1719" s="344">
        <f t="shared" si="153"/>
        <v>8.5408888381126467</v>
      </c>
      <c r="F1719" s="345">
        <f>SUM(E$12:E1719)</f>
        <v>8060.7260279092689</v>
      </c>
      <c r="G1719" s="345">
        <f t="shared" si="154"/>
        <v>268.69086759697564</v>
      </c>
      <c r="H1719" s="350">
        <f t="shared" si="157"/>
        <v>181</v>
      </c>
      <c r="I1719" s="350">
        <f t="shared" si="157"/>
        <v>70</v>
      </c>
    </row>
    <row r="1720" spans="2:9" hidden="1" x14ac:dyDescent="0.3">
      <c r="B1720" s="354">
        <v>1709</v>
      </c>
      <c r="C1720" s="393">
        <v>272909346</v>
      </c>
      <c r="D1720" s="349">
        <v>374107</v>
      </c>
      <c r="E1720" s="344">
        <f t="shared" si="153"/>
        <v>8.5480863703872956</v>
      </c>
      <c r="F1720" s="345">
        <f>SUM(E$12:E1720)</f>
        <v>8069.2741142796558</v>
      </c>
      <c r="G1720" s="345">
        <f t="shared" si="154"/>
        <v>268.97580380932186</v>
      </c>
      <c r="H1720" s="350">
        <f t="shared" si="157"/>
        <v>181</v>
      </c>
      <c r="I1720" s="350">
        <f t="shared" si="157"/>
        <v>70</v>
      </c>
    </row>
    <row r="1721" spans="2:9" hidden="1" x14ac:dyDescent="0.3">
      <c r="B1721" s="354">
        <v>1710</v>
      </c>
      <c r="C1721" s="393">
        <v>273283453</v>
      </c>
      <c r="D1721" s="349">
        <v>374422</v>
      </c>
      <c r="E1721" s="344">
        <f t="shared" si="153"/>
        <v>8.5552839026619445</v>
      </c>
      <c r="F1721" s="345">
        <f>SUM(E$12:E1721)</f>
        <v>8077.8293981823181</v>
      </c>
      <c r="G1721" s="345">
        <f t="shared" si="154"/>
        <v>269.26097993941062</v>
      </c>
      <c r="H1721" s="350">
        <f t="shared" si="157"/>
        <v>181</v>
      </c>
      <c r="I1721" s="350">
        <f t="shared" si="157"/>
        <v>70</v>
      </c>
    </row>
    <row r="1722" spans="2:9" hidden="1" x14ac:dyDescent="0.3">
      <c r="B1722" s="354">
        <v>1711</v>
      </c>
      <c r="C1722" s="393">
        <v>273657875</v>
      </c>
      <c r="D1722" s="349">
        <v>374736</v>
      </c>
      <c r="E1722" s="344">
        <f t="shared" si="153"/>
        <v>8.5624585856277839</v>
      </c>
      <c r="F1722" s="345">
        <f>SUM(E$12:E1722)</f>
        <v>8086.3918567679457</v>
      </c>
      <c r="G1722" s="345">
        <f t="shared" si="154"/>
        <v>269.54639522559819</v>
      </c>
      <c r="H1722" s="350">
        <f t="shared" si="157"/>
        <v>181</v>
      </c>
      <c r="I1722" s="350">
        <f t="shared" si="157"/>
        <v>70</v>
      </c>
    </row>
    <row r="1723" spans="2:9" hidden="1" x14ac:dyDescent="0.3">
      <c r="B1723" s="354">
        <v>1712</v>
      </c>
      <c r="C1723" s="393">
        <v>274032611</v>
      </c>
      <c r="D1723" s="349">
        <v>375051</v>
      </c>
      <c r="E1723" s="344">
        <f t="shared" si="153"/>
        <v>8.5696561179024329</v>
      </c>
      <c r="F1723" s="345">
        <f>SUM(E$12:E1723)</f>
        <v>8094.9615128858477</v>
      </c>
      <c r="G1723" s="345">
        <f t="shared" si="154"/>
        <v>269.83205042952824</v>
      </c>
      <c r="H1723" s="350">
        <f t="shared" si="157"/>
        <v>181</v>
      </c>
      <c r="I1723" s="350">
        <f t="shared" si="157"/>
        <v>70</v>
      </c>
    </row>
    <row r="1724" spans="2:9" hidden="1" x14ac:dyDescent="0.3">
      <c r="B1724" s="354">
        <v>1713</v>
      </c>
      <c r="C1724" s="393">
        <v>274407662</v>
      </c>
      <c r="D1724" s="349">
        <v>375366</v>
      </c>
      <c r="E1724" s="344">
        <f t="shared" si="153"/>
        <v>8.5768536501770818</v>
      </c>
      <c r="F1724" s="345">
        <f>SUM(E$12:E1724)</f>
        <v>8103.538366536025</v>
      </c>
      <c r="G1724" s="345">
        <f t="shared" si="154"/>
        <v>270.11794555120082</v>
      </c>
      <c r="H1724" s="350">
        <f t="shared" si="157"/>
        <v>181</v>
      </c>
      <c r="I1724" s="350">
        <f t="shared" si="157"/>
        <v>70</v>
      </c>
    </row>
    <row r="1725" spans="2:9" hidden="1" x14ac:dyDescent="0.3">
      <c r="B1725" s="354">
        <v>1714</v>
      </c>
      <c r="C1725" s="393">
        <v>274783028</v>
      </c>
      <c r="D1725" s="349">
        <v>375681</v>
      </c>
      <c r="E1725" s="344">
        <f t="shared" si="153"/>
        <v>8.5840511824517307</v>
      </c>
      <c r="F1725" s="345">
        <f>SUM(E$12:E1725)</f>
        <v>8112.1224177184768</v>
      </c>
      <c r="G1725" s="345">
        <f t="shared" si="154"/>
        <v>270.40408059061588</v>
      </c>
      <c r="H1725" s="350">
        <f t="shared" si="157"/>
        <v>181</v>
      </c>
      <c r="I1725" s="350">
        <f t="shared" si="157"/>
        <v>70</v>
      </c>
    </row>
    <row r="1726" spans="2:9" hidden="1" x14ac:dyDescent="0.3">
      <c r="B1726" s="354">
        <v>1715</v>
      </c>
      <c r="C1726" s="393">
        <v>275158709</v>
      </c>
      <c r="D1726" s="349">
        <v>375997</v>
      </c>
      <c r="E1726" s="344">
        <f t="shared" si="153"/>
        <v>8.5912715640351873</v>
      </c>
      <c r="F1726" s="345">
        <f>SUM(E$12:E1726)</f>
        <v>8120.713689282512</v>
      </c>
      <c r="G1726" s="345">
        <f t="shared" si="154"/>
        <v>270.69045630941707</v>
      </c>
      <c r="H1726" s="350">
        <f t="shared" si="157"/>
        <v>181</v>
      </c>
      <c r="I1726" s="350">
        <f t="shared" si="157"/>
        <v>70</v>
      </c>
    </row>
    <row r="1727" spans="2:9" hidden="1" x14ac:dyDescent="0.3">
      <c r="B1727" s="354">
        <v>1716</v>
      </c>
      <c r="C1727" s="393">
        <v>275534706</v>
      </c>
      <c r="D1727" s="349">
        <v>376312</v>
      </c>
      <c r="E1727" s="344">
        <f t="shared" si="153"/>
        <v>8.5984690963098362</v>
      </c>
      <c r="F1727" s="345">
        <f>SUM(E$12:E1727)</f>
        <v>8129.3121583788216</v>
      </c>
      <c r="G1727" s="345">
        <f t="shared" si="154"/>
        <v>270.97707194596074</v>
      </c>
      <c r="H1727" s="350">
        <f t="shared" si="157"/>
        <v>181</v>
      </c>
      <c r="I1727" s="350">
        <f t="shared" si="157"/>
        <v>70</v>
      </c>
    </row>
    <row r="1728" spans="2:9" hidden="1" x14ac:dyDescent="0.3">
      <c r="B1728" s="354">
        <v>1717</v>
      </c>
      <c r="C1728" s="393">
        <v>275911018</v>
      </c>
      <c r="D1728" s="349">
        <v>376627</v>
      </c>
      <c r="E1728" s="344">
        <f t="shared" si="153"/>
        <v>8.6056666285844852</v>
      </c>
      <c r="F1728" s="345">
        <f>SUM(E$12:E1728)</f>
        <v>8137.9178250074065</v>
      </c>
      <c r="G1728" s="345">
        <f t="shared" si="154"/>
        <v>271.26392750024689</v>
      </c>
      <c r="H1728" s="350">
        <f t="shared" ref="H1728:I1743" si="158">H1727</f>
        <v>181</v>
      </c>
      <c r="I1728" s="350">
        <f t="shared" si="158"/>
        <v>70</v>
      </c>
    </row>
    <row r="1729" spans="2:9" hidden="1" x14ac:dyDescent="0.3">
      <c r="B1729" s="354">
        <v>1718</v>
      </c>
      <c r="C1729" s="393">
        <v>276287645</v>
      </c>
      <c r="D1729" s="349">
        <v>376943</v>
      </c>
      <c r="E1729" s="344">
        <f t="shared" si="153"/>
        <v>8.6128870101679418</v>
      </c>
      <c r="F1729" s="345">
        <f>SUM(E$12:E1729)</f>
        <v>8146.5307120175748</v>
      </c>
      <c r="G1729" s="345">
        <f t="shared" si="154"/>
        <v>271.55102373391918</v>
      </c>
      <c r="H1729" s="350">
        <f t="shared" si="158"/>
        <v>181</v>
      </c>
      <c r="I1729" s="350">
        <f t="shared" si="158"/>
        <v>70</v>
      </c>
    </row>
    <row r="1730" spans="2:9" hidden="1" x14ac:dyDescent="0.3">
      <c r="B1730" s="354">
        <v>1719</v>
      </c>
      <c r="C1730" s="393">
        <v>276664588</v>
      </c>
      <c r="D1730" s="349">
        <v>377259</v>
      </c>
      <c r="E1730" s="344">
        <f t="shared" si="153"/>
        <v>8.6201073917514002</v>
      </c>
      <c r="F1730" s="345">
        <f>SUM(E$12:E1730)</f>
        <v>8155.1508194093267</v>
      </c>
      <c r="G1730" s="345">
        <f t="shared" si="154"/>
        <v>271.83836064697755</v>
      </c>
      <c r="H1730" s="350">
        <f t="shared" si="158"/>
        <v>181</v>
      </c>
      <c r="I1730" s="350">
        <f t="shared" si="158"/>
        <v>70</v>
      </c>
    </row>
    <row r="1731" spans="2:9" hidden="1" x14ac:dyDescent="0.3">
      <c r="B1731" s="354">
        <v>1720</v>
      </c>
      <c r="C1731" s="393">
        <v>277041847</v>
      </c>
      <c r="D1731" s="349">
        <v>377574</v>
      </c>
      <c r="E1731" s="344">
        <f t="shared" si="153"/>
        <v>8.6273049240260491</v>
      </c>
      <c r="F1731" s="345">
        <f>SUM(E$12:E1731)</f>
        <v>8163.7781243333529</v>
      </c>
      <c r="G1731" s="345">
        <f t="shared" si="154"/>
        <v>272.12593747777845</v>
      </c>
      <c r="H1731" s="350">
        <f t="shared" si="158"/>
        <v>181</v>
      </c>
      <c r="I1731" s="350">
        <f t="shared" si="158"/>
        <v>70</v>
      </c>
    </row>
    <row r="1732" spans="2:9" hidden="1" x14ac:dyDescent="0.3">
      <c r="B1732" s="354">
        <v>1721</v>
      </c>
      <c r="C1732" s="393">
        <v>277419421</v>
      </c>
      <c r="D1732" s="349">
        <v>377890</v>
      </c>
      <c r="E1732" s="344">
        <f t="shared" si="153"/>
        <v>8.6345253056095057</v>
      </c>
      <c r="F1732" s="345">
        <f>SUM(E$12:E1732)</f>
        <v>8172.4126496389626</v>
      </c>
      <c r="G1732" s="345">
        <f t="shared" si="154"/>
        <v>272.41375498796543</v>
      </c>
      <c r="H1732" s="350">
        <f t="shared" si="158"/>
        <v>181</v>
      </c>
      <c r="I1732" s="350">
        <f t="shared" si="158"/>
        <v>70</v>
      </c>
    </row>
    <row r="1733" spans="2:9" hidden="1" x14ac:dyDescent="0.3">
      <c r="B1733" s="354">
        <v>1722</v>
      </c>
      <c r="C1733" s="393">
        <v>277797311</v>
      </c>
      <c r="D1733" s="349">
        <v>378206</v>
      </c>
      <c r="E1733" s="344">
        <f t="shared" si="153"/>
        <v>8.6417456871929623</v>
      </c>
      <c r="F1733" s="345">
        <f>SUM(E$12:E1733)</f>
        <v>8181.0543953261558</v>
      </c>
      <c r="G1733" s="345">
        <f t="shared" si="154"/>
        <v>272.70181317753855</v>
      </c>
      <c r="H1733" s="350">
        <f t="shared" si="158"/>
        <v>181</v>
      </c>
      <c r="I1733" s="350">
        <f t="shared" si="158"/>
        <v>70</v>
      </c>
    </row>
    <row r="1734" spans="2:9" hidden="1" x14ac:dyDescent="0.3">
      <c r="B1734" s="354">
        <v>1723</v>
      </c>
      <c r="C1734" s="393">
        <v>278175517</v>
      </c>
      <c r="D1734" s="349">
        <v>378522</v>
      </c>
      <c r="E1734" s="344">
        <f t="shared" si="153"/>
        <v>8.6489660687764189</v>
      </c>
      <c r="F1734" s="345">
        <f>SUM(E$12:E1734)</f>
        <v>8189.7033613949325</v>
      </c>
      <c r="G1734" s="345">
        <f t="shared" si="154"/>
        <v>272.99011204649776</v>
      </c>
      <c r="H1734" s="350">
        <f t="shared" si="158"/>
        <v>181</v>
      </c>
      <c r="I1734" s="350">
        <f t="shared" si="158"/>
        <v>70</v>
      </c>
    </row>
    <row r="1735" spans="2:9" hidden="1" x14ac:dyDescent="0.3">
      <c r="B1735" s="354">
        <v>1724</v>
      </c>
      <c r="C1735" s="393">
        <v>278554039</v>
      </c>
      <c r="D1735" s="349">
        <v>378839</v>
      </c>
      <c r="E1735" s="344">
        <f t="shared" si="153"/>
        <v>8.656209299668685</v>
      </c>
      <c r="F1735" s="345">
        <f>SUM(E$12:E1735)</f>
        <v>8198.3595706946016</v>
      </c>
      <c r="G1735" s="345">
        <f t="shared" si="154"/>
        <v>273.2786523564867</v>
      </c>
      <c r="H1735" s="350">
        <f t="shared" si="158"/>
        <v>181</v>
      </c>
      <c r="I1735" s="350">
        <f t="shared" si="158"/>
        <v>70</v>
      </c>
    </row>
    <row r="1736" spans="2:9" hidden="1" x14ac:dyDescent="0.3">
      <c r="B1736" s="354">
        <v>1725</v>
      </c>
      <c r="C1736" s="393">
        <v>278932878</v>
      </c>
      <c r="D1736" s="349">
        <v>379155</v>
      </c>
      <c r="E1736" s="344">
        <f t="shared" si="153"/>
        <v>8.6634296812521416</v>
      </c>
      <c r="F1736" s="345">
        <f>SUM(E$12:E1736)</f>
        <v>8207.0230003758534</v>
      </c>
      <c r="G1736" s="345">
        <f t="shared" si="154"/>
        <v>273.56743334586179</v>
      </c>
      <c r="H1736" s="350">
        <f t="shared" si="158"/>
        <v>181</v>
      </c>
      <c r="I1736" s="350">
        <f t="shared" si="158"/>
        <v>70</v>
      </c>
    </row>
    <row r="1737" spans="2:9" hidden="1" x14ac:dyDescent="0.3">
      <c r="B1737" s="354">
        <v>1726</v>
      </c>
      <c r="C1737" s="393">
        <v>279312033</v>
      </c>
      <c r="D1737" s="349">
        <v>379471</v>
      </c>
      <c r="E1737" s="344">
        <f t="shared" si="153"/>
        <v>8.6706500628356</v>
      </c>
      <c r="F1737" s="345">
        <f>SUM(E$12:E1737)</f>
        <v>8215.6936504386886</v>
      </c>
      <c r="G1737" s="345">
        <f t="shared" si="154"/>
        <v>273.85645501462295</v>
      </c>
      <c r="H1737" s="350">
        <f t="shared" si="158"/>
        <v>181</v>
      </c>
      <c r="I1737" s="350">
        <f t="shared" si="158"/>
        <v>70</v>
      </c>
    </row>
    <row r="1738" spans="2:9" hidden="1" x14ac:dyDescent="0.3">
      <c r="B1738" s="354">
        <v>1727</v>
      </c>
      <c r="C1738" s="393">
        <v>279691504</v>
      </c>
      <c r="D1738" s="349">
        <v>379788</v>
      </c>
      <c r="E1738" s="344">
        <f t="shared" si="153"/>
        <v>8.6778932937278643</v>
      </c>
      <c r="F1738" s="345">
        <f>SUM(E$12:E1738)</f>
        <v>8224.3715437324172</v>
      </c>
      <c r="G1738" s="345">
        <f t="shared" si="154"/>
        <v>274.14571812441392</v>
      </c>
      <c r="H1738" s="350">
        <f t="shared" si="158"/>
        <v>181</v>
      </c>
      <c r="I1738" s="350">
        <f t="shared" si="158"/>
        <v>70</v>
      </c>
    </row>
    <row r="1739" spans="2:9" hidden="1" x14ac:dyDescent="0.3">
      <c r="B1739" s="354">
        <v>1728</v>
      </c>
      <c r="C1739" s="393">
        <v>280071292</v>
      </c>
      <c r="D1739" s="349">
        <v>380105</v>
      </c>
      <c r="E1739" s="344">
        <f t="shared" si="153"/>
        <v>8.6851365246201304</v>
      </c>
      <c r="F1739" s="345">
        <f>SUM(E$12:E1739)</f>
        <v>8233.0566802570374</v>
      </c>
      <c r="G1739" s="345">
        <f t="shared" si="154"/>
        <v>274.43522267523457</v>
      </c>
      <c r="H1739" s="350">
        <f t="shared" si="158"/>
        <v>181</v>
      </c>
      <c r="I1739" s="350">
        <f t="shared" si="158"/>
        <v>70</v>
      </c>
    </row>
    <row r="1740" spans="2:9" hidden="1" x14ac:dyDescent="0.3">
      <c r="B1740" s="354">
        <v>1729</v>
      </c>
      <c r="C1740" s="393">
        <v>280451397</v>
      </c>
      <c r="D1740" s="349">
        <v>380422</v>
      </c>
      <c r="E1740" s="344">
        <f t="shared" ref="E1740:E1803" si="159">D1740/(VLOOKUP(H1740,$L$12:$N$51,3,0)+VLOOKUP(I1740,$P$12:$R$131,3,0)*$F$8/$E$8)</f>
        <v>8.6923797555123965</v>
      </c>
      <c r="F1740" s="345">
        <f>SUM(E$12:E1740)</f>
        <v>8241.7490600125493</v>
      </c>
      <c r="G1740" s="345">
        <f t="shared" si="154"/>
        <v>274.72496866708497</v>
      </c>
      <c r="H1740" s="350">
        <f t="shared" si="158"/>
        <v>181</v>
      </c>
      <c r="I1740" s="350">
        <f t="shared" si="158"/>
        <v>70</v>
      </c>
    </row>
    <row r="1741" spans="2:9" hidden="1" x14ac:dyDescent="0.3">
      <c r="B1741" s="354">
        <v>1730</v>
      </c>
      <c r="C1741" s="393">
        <v>280831819</v>
      </c>
      <c r="D1741" s="349">
        <v>380738</v>
      </c>
      <c r="E1741" s="344">
        <f t="shared" si="159"/>
        <v>8.6996001370958531</v>
      </c>
      <c r="F1741" s="345">
        <f>SUM(E$12:E1741)</f>
        <v>8250.4486601496446</v>
      </c>
      <c r="G1741" s="345">
        <f t="shared" ref="G1741:G1804" si="160">F1741/$B$8</f>
        <v>275.0149553383215</v>
      </c>
      <c r="H1741" s="350">
        <f t="shared" si="158"/>
        <v>181</v>
      </c>
      <c r="I1741" s="350">
        <f t="shared" si="158"/>
        <v>70</v>
      </c>
    </row>
    <row r="1742" spans="2:9" hidden="1" x14ac:dyDescent="0.3">
      <c r="B1742" s="354">
        <v>1731</v>
      </c>
      <c r="C1742" s="393">
        <v>281212557</v>
      </c>
      <c r="D1742" s="349">
        <v>381055</v>
      </c>
      <c r="E1742" s="344">
        <f t="shared" si="159"/>
        <v>8.7068433679881192</v>
      </c>
      <c r="F1742" s="345">
        <f>SUM(E$12:E1742)</f>
        <v>8259.1555035176334</v>
      </c>
      <c r="G1742" s="345">
        <f t="shared" si="160"/>
        <v>275.30518345058778</v>
      </c>
      <c r="H1742" s="350">
        <f t="shared" si="158"/>
        <v>181</v>
      </c>
      <c r="I1742" s="350">
        <f t="shared" si="158"/>
        <v>70</v>
      </c>
    </row>
    <row r="1743" spans="2:9" hidden="1" x14ac:dyDescent="0.3">
      <c r="B1743" s="354">
        <v>1732</v>
      </c>
      <c r="C1743" s="393">
        <v>281593612</v>
      </c>
      <c r="D1743" s="349">
        <v>381373</v>
      </c>
      <c r="E1743" s="344">
        <f t="shared" si="159"/>
        <v>8.714109448189193</v>
      </c>
      <c r="F1743" s="345">
        <f>SUM(E$12:E1743)</f>
        <v>8267.8696129658219</v>
      </c>
      <c r="G1743" s="345">
        <f t="shared" si="160"/>
        <v>275.5956537655274</v>
      </c>
      <c r="H1743" s="350">
        <f t="shared" si="158"/>
        <v>181</v>
      </c>
      <c r="I1743" s="350">
        <f t="shared" si="158"/>
        <v>70</v>
      </c>
    </row>
    <row r="1744" spans="2:9" hidden="1" x14ac:dyDescent="0.3">
      <c r="B1744" s="354">
        <v>1733</v>
      </c>
      <c r="C1744" s="393">
        <v>281974985</v>
      </c>
      <c r="D1744" s="349">
        <v>381690</v>
      </c>
      <c r="E1744" s="344">
        <f t="shared" si="159"/>
        <v>8.7213526790814573</v>
      </c>
      <c r="F1744" s="345">
        <f>SUM(E$12:E1744)</f>
        <v>8276.5909656449039</v>
      </c>
      <c r="G1744" s="345">
        <f t="shared" si="160"/>
        <v>275.88636552149677</v>
      </c>
      <c r="H1744" s="350">
        <f t="shared" ref="H1744:I1759" si="161">H1743</f>
        <v>181</v>
      </c>
      <c r="I1744" s="350">
        <f t="shared" si="161"/>
        <v>70</v>
      </c>
    </row>
    <row r="1745" spans="2:9" hidden="1" x14ac:dyDescent="0.3">
      <c r="B1745" s="354">
        <v>1734</v>
      </c>
      <c r="C1745" s="393">
        <v>282356675</v>
      </c>
      <c r="D1745" s="349">
        <v>382007</v>
      </c>
      <c r="E1745" s="344">
        <f t="shared" si="159"/>
        <v>8.7285959099737234</v>
      </c>
      <c r="F1745" s="345">
        <f>SUM(E$12:E1745)</f>
        <v>8285.3195615548775</v>
      </c>
      <c r="G1745" s="345">
        <f t="shared" si="160"/>
        <v>276.17731871849594</v>
      </c>
      <c r="H1745" s="350">
        <f t="shared" si="161"/>
        <v>181</v>
      </c>
      <c r="I1745" s="350">
        <f t="shared" si="161"/>
        <v>70</v>
      </c>
    </row>
    <row r="1746" spans="2:9" hidden="1" x14ac:dyDescent="0.3">
      <c r="B1746" s="354">
        <v>1735</v>
      </c>
      <c r="C1746" s="393">
        <v>282738682</v>
      </c>
      <c r="D1746" s="349">
        <v>382325</v>
      </c>
      <c r="E1746" s="344">
        <f t="shared" si="159"/>
        <v>8.7358619901747971</v>
      </c>
      <c r="F1746" s="345">
        <f>SUM(E$12:E1746)</f>
        <v>8294.0554235450527</v>
      </c>
      <c r="G1746" s="345">
        <f t="shared" si="160"/>
        <v>276.4685141181684</v>
      </c>
      <c r="H1746" s="350">
        <f t="shared" si="161"/>
        <v>181</v>
      </c>
      <c r="I1746" s="350">
        <f t="shared" si="161"/>
        <v>70</v>
      </c>
    </row>
    <row r="1747" spans="2:9" hidden="1" x14ac:dyDescent="0.3">
      <c r="B1747" s="354">
        <v>1736</v>
      </c>
      <c r="C1747" s="393">
        <v>283121007</v>
      </c>
      <c r="D1747" s="349">
        <v>382642</v>
      </c>
      <c r="E1747" s="344">
        <f t="shared" si="159"/>
        <v>8.7431052210670632</v>
      </c>
      <c r="F1747" s="345">
        <f>SUM(E$12:E1747)</f>
        <v>8302.7985287661195</v>
      </c>
      <c r="G1747" s="345">
        <f t="shared" si="160"/>
        <v>276.75995095887066</v>
      </c>
      <c r="H1747" s="350">
        <f t="shared" si="161"/>
        <v>181</v>
      </c>
      <c r="I1747" s="350">
        <f t="shared" si="161"/>
        <v>70</v>
      </c>
    </row>
    <row r="1748" spans="2:9" hidden="1" x14ac:dyDescent="0.3">
      <c r="B1748" s="354">
        <v>1737</v>
      </c>
      <c r="C1748" s="393">
        <v>283503649</v>
      </c>
      <c r="D1748" s="349">
        <v>382960</v>
      </c>
      <c r="E1748" s="344">
        <f t="shared" si="159"/>
        <v>8.750371301268137</v>
      </c>
      <c r="F1748" s="345">
        <f>SUM(E$12:E1748)</f>
        <v>8311.5489000673879</v>
      </c>
      <c r="G1748" s="345">
        <f t="shared" si="160"/>
        <v>277.05163000224627</v>
      </c>
      <c r="H1748" s="350">
        <f t="shared" si="161"/>
        <v>181</v>
      </c>
      <c r="I1748" s="350">
        <f t="shared" si="161"/>
        <v>70</v>
      </c>
    </row>
    <row r="1749" spans="2:9" hidden="1" x14ac:dyDescent="0.3">
      <c r="B1749" s="354">
        <v>1738</v>
      </c>
      <c r="C1749" s="393">
        <v>283886609</v>
      </c>
      <c r="D1749" s="349">
        <v>383278</v>
      </c>
      <c r="E1749" s="344">
        <f t="shared" si="159"/>
        <v>8.7576373814692108</v>
      </c>
      <c r="F1749" s="345">
        <f>SUM(E$12:E1749)</f>
        <v>8320.3065374488579</v>
      </c>
      <c r="G1749" s="345">
        <f t="shared" si="160"/>
        <v>277.34355124829528</v>
      </c>
      <c r="H1749" s="350">
        <f t="shared" si="161"/>
        <v>181</v>
      </c>
      <c r="I1749" s="350">
        <f t="shared" si="161"/>
        <v>70</v>
      </c>
    </row>
    <row r="1750" spans="2:9" hidden="1" x14ac:dyDescent="0.3">
      <c r="B1750" s="354">
        <v>1739</v>
      </c>
      <c r="C1750" s="393">
        <v>284269887</v>
      </c>
      <c r="D1750" s="349">
        <v>383596</v>
      </c>
      <c r="E1750" s="344">
        <f t="shared" si="159"/>
        <v>8.7649034616702846</v>
      </c>
      <c r="F1750" s="345">
        <f>SUM(E$12:E1750)</f>
        <v>8329.0714409105276</v>
      </c>
      <c r="G1750" s="345">
        <f t="shared" si="160"/>
        <v>277.63571469701759</v>
      </c>
      <c r="H1750" s="350">
        <f t="shared" si="161"/>
        <v>181</v>
      </c>
      <c r="I1750" s="350">
        <f t="shared" si="161"/>
        <v>70</v>
      </c>
    </row>
    <row r="1751" spans="2:9" hidden="1" x14ac:dyDescent="0.3">
      <c r="B1751" s="354">
        <v>1740</v>
      </c>
      <c r="C1751" s="393">
        <v>284653483</v>
      </c>
      <c r="D1751" s="349">
        <v>383914</v>
      </c>
      <c r="E1751" s="344">
        <f t="shared" si="159"/>
        <v>8.7721695418713583</v>
      </c>
      <c r="F1751" s="345">
        <f>SUM(E$12:E1751)</f>
        <v>8337.8436104523989</v>
      </c>
      <c r="G1751" s="345">
        <f t="shared" si="160"/>
        <v>277.9281203484133</v>
      </c>
      <c r="H1751" s="350">
        <f t="shared" si="161"/>
        <v>181</v>
      </c>
      <c r="I1751" s="350">
        <f t="shared" si="161"/>
        <v>70</v>
      </c>
    </row>
    <row r="1752" spans="2:9" hidden="1" x14ac:dyDescent="0.3">
      <c r="B1752" s="354">
        <v>1741</v>
      </c>
      <c r="C1752" s="393">
        <v>285037397</v>
      </c>
      <c r="D1752" s="349">
        <v>384232</v>
      </c>
      <c r="E1752" s="344">
        <f t="shared" si="159"/>
        <v>8.7794356220724321</v>
      </c>
      <c r="F1752" s="345">
        <f>SUM(E$12:E1752)</f>
        <v>8346.6230460744719</v>
      </c>
      <c r="G1752" s="345">
        <f t="shared" si="160"/>
        <v>278.22076820248242</v>
      </c>
      <c r="H1752" s="350">
        <f t="shared" si="161"/>
        <v>181</v>
      </c>
      <c r="I1752" s="350">
        <f t="shared" si="161"/>
        <v>70</v>
      </c>
    </row>
    <row r="1753" spans="2:9" hidden="1" x14ac:dyDescent="0.3">
      <c r="B1753" s="354">
        <v>1742</v>
      </c>
      <c r="C1753" s="393">
        <v>285421629</v>
      </c>
      <c r="D1753" s="349">
        <v>384550</v>
      </c>
      <c r="E1753" s="344">
        <f t="shared" si="159"/>
        <v>8.7867017022735059</v>
      </c>
      <c r="F1753" s="345">
        <f>SUM(E$12:E1753)</f>
        <v>8355.4097477767446</v>
      </c>
      <c r="G1753" s="345">
        <f t="shared" si="160"/>
        <v>278.51365825922483</v>
      </c>
      <c r="H1753" s="350">
        <f t="shared" si="161"/>
        <v>181</v>
      </c>
      <c r="I1753" s="350">
        <f t="shared" si="161"/>
        <v>70</v>
      </c>
    </row>
    <row r="1754" spans="2:9" hidden="1" x14ac:dyDescent="0.3">
      <c r="B1754" s="354">
        <v>1743</v>
      </c>
      <c r="C1754" s="393">
        <v>285806179</v>
      </c>
      <c r="D1754" s="349">
        <v>384868</v>
      </c>
      <c r="E1754" s="344">
        <f t="shared" si="159"/>
        <v>8.7939677824745797</v>
      </c>
      <c r="F1754" s="345">
        <f>SUM(E$12:E1754)</f>
        <v>8364.2037155592188</v>
      </c>
      <c r="G1754" s="345">
        <f t="shared" si="160"/>
        <v>278.80679051864064</v>
      </c>
      <c r="H1754" s="350">
        <f t="shared" si="161"/>
        <v>181</v>
      </c>
      <c r="I1754" s="350">
        <f t="shared" si="161"/>
        <v>70</v>
      </c>
    </row>
    <row r="1755" spans="2:9" hidden="1" x14ac:dyDescent="0.3">
      <c r="B1755" s="354">
        <v>1744</v>
      </c>
      <c r="C1755" s="393">
        <v>286191047</v>
      </c>
      <c r="D1755" s="349">
        <v>385187</v>
      </c>
      <c r="E1755" s="344">
        <f t="shared" si="159"/>
        <v>8.8012567119844629</v>
      </c>
      <c r="F1755" s="345">
        <f>SUM(E$12:E1755)</f>
        <v>8373.0049722712029</v>
      </c>
      <c r="G1755" s="345">
        <f t="shared" si="160"/>
        <v>279.10016574237341</v>
      </c>
      <c r="H1755" s="350">
        <f t="shared" si="161"/>
        <v>181</v>
      </c>
      <c r="I1755" s="350">
        <f t="shared" si="161"/>
        <v>70</v>
      </c>
    </row>
    <row r="1756" spans="2:9" hidden="1" x14ac:dyDescent="0.3">
      <c r="B1756" s="354">
        <v>1745</v>
      </c>
      <c r="C1756" s="393">
        <v>286576234</v>
      </c>
      <c r="D1756" s="349">
        <v>385505</v>
      </c>
      <c r="E1756" s="344">
        <f t="shared" si="159"/>
        <v>8.8085227921855367</v>
      </c>
      <c r="F1756" s="345">
        <f>SUM(E$12:E1756)</f>
        <v>8381.8134950633885</v>
      </c>
      <c r="G1756" s="345">
        <f t="shared" si="160"/>
        <v>279.39378316877963</v>
      </c>
      <c r="H1756" s="350">
        <f t="shared" si="161"/>
        <v>181</v>
      </c>
      <c r="I1756" s="350">
        <f t="shared" si="161"/>
        <v>70</v>
      </c>
    </row>
    <row r="1757" spans="2:9" hidden="1" x14ac:dyDescent="0.3">
      <c r="B1757" s="354">
        <v>1746</v>
      </c>
      <c r="C1757" s="393">
        <v>286961739</v>
      </c>
      <c r="D1757" s="349">
        <v>385824</v>
      </c>
      <c r="E1757" s="344">
        <f t="shared" si="159"/>
        <v>8.8158117216954182</v>
      </c>
      <c r="F1757" s="345">
        <f>SUM(E$12:E1757)</f>
        <v>8390.6293067850838</v>
      </c>
      <c r="G1757" s="345">
        <f t="shared" si="160"/>
        <v>279.68764355950282</v>
      </c>
      <c r="H1757" s="350">
        <f t="shared" si="161"/>
        <v>181</v>
      </c>
      <c r="I1757" s="350">
        <f t="shared" si="161"/>
        <v>70</v>
      </c>
    </row>
    <row r="1758" spans="2:9" hidden="1" x14ac:dyDescent="0.3">
      <c r="B1758" s="354">
        <v>1747</v>
      </c>
      <c r="C1758" s="393">
        <v>287347563</v>
      </c>
      <c r="D1758" s="349">
        <v>386143</v>
      </c>
      <c r="E1758" s="344">
        <f t="shared" si="159"/>
        <v>8.8231006512053014</v>
      </c>
      <c r="F1758" s="345">
        <f>SUM(E$12:E1758)</f>
        <v>8399.4524074362889</v>
      </c>
      <c r="G1758" s="345">
        <f t="shared" si="160"/>
        <v>279.98174691454295</v>
      </c>
      <c r="H1758" s="350">
        <f t="shared" si="161"/>
        <v>181</v>
      </c>
      <c r="I1758" s="350">
        <f t="shared" si="161"/>
        <v>70</v>
      </c>
    </row>
    <row r="1759" spans="2:9" hidden="1" x14ac:dyDescent="0.3">
      <c r="B1759" s="354">
        <v>1748</v>
      </c>
      <c r="C1759" s="393">
        <v>287733706</v>
      </c>
      <c r="D1759" s="349">
        <v>386462</v>
      </c>
      <c r="E1759" s="344">
        <f t="shared" si="159"/>
        <v>8.8303895807151829</v>
      </c>
      <c r="F1759" s="345">
        <f>SUM(E$12:E1759)</f>
        <v>8408.2827970170038</v>
      </c>
      <c r="G1759" s="345">
        <f t="shared" si="160"/>
        <v>280.2760932339001</v>
      </c>
      <c r="H1759" s="350">
        <f t="shared" si="161"/>
        <v>181</v>
      </c>
      <c r="I1759" s="350">
        <f t="shared" si="161"/>
        <v>70</v>
      </c>
    </row>
    <row r="1760" spans="2:9" hidden="1" x14ac:dyDescent="0.3">
      <c r="B1760" s="354">
        <v>1749</v>
      </c>
      <c r="C1760" s="393">
        <v>288120168</v>
      </c>
      <c r="D1760" s="349">
        <v>386781</v>
      </c>
      <c r="E1760" s="344">
        <f t="shared" si="159"/>
        <v>8.8376785102250661</v>
      </c>
      <c r="F1760" s="345">
        <f>SUM(E$12:E1760)</f>
        <v>8417.1204755272283</v>
      </c>
      <c r="G1760" s="345">
        <f t="shared" si="160"/>
        <v>280.57068251757426</v>
      </c>
      <c r="H1760" s="350">
        <f t="shared" ref="H1760:I1775" si="162">H1759</f>
        <v>181</v>
      </c>
      <c r="I1760" s="350">
        <f t="shared" si="162"/>
        <v>70</v>
      </c>
    </row>
    <row r="1761" spans="2:9" hidden="1" x14ac:dyDescent="0.3">
      <c r="B1761" s="354">
        <v>1750</v>
      </c>
      <c r="C1761" s="393">
        <v>288506949</v>
      </c>
      <c r="D1761" s="349">
        <v>387100</v>
      </c>
      <c r="E1761" s="344">
        <f t="shared" si="159"/>
        <v>8.8449674397349476</v>
      </c>
      <c r="F1761" s="345">
        <f>SUM(E$12:E1761)</f>
        <v>8425.9654429669627</v>
      </c>
      <c r="G1761" s="345">
        <f t="shared" si="160"/>
        <v>280.86551476556542</v>
      </c>
      <c r="H1761" s="350">
        <f t="shared" si="162"/>
        <v>181</v>
      </c>
      <c r="I1761" s="350">
        <f t="shared" si="162"/>
        <v>70</v>
      </c>
    </row>
    <row r="1762" spans="2:9" hidden="1" x14ac:dyDescent="0.3">
      <c r="B1762" s="354">
        <v>1751</v>
      </c>
      <c r="C1762" s="393">
        <v>288894049</v>
      </c>
      <c r="D1762" s="349">
        <v>387419</v>
      </c>
      <c r="E1762" s="344">
        <f t="shared" si="159"/>
        <v>8.8522563692448308</v>
      </c>
      <c r="F1762" s="345">
        <f>SUM(E$12:E1762)</f>
        <v>8434.8176993362067</v>
      </c>
      <c r="G1762" s="345">
        <f t="shared" si="160"/>
        <v>281.16058997787354</v>
      </c>
      <c r="H1762" s="350">
        <f t="shared" si="162"/>
        <v>181</v>
      </c>
      <c r="I1762" s="350">
        <f t="shared" si="162"/>
        <v>70</v>
      </c>
    </row>
    <row r="1763" spans="2:9" hidden="1" x14ac:dyDescent="0.3">
      <c r="B1763" s="354">
        <v>1752</v>
      </c>
      <c r="C1763" s="393">
        <v>289281468</v>
      </c>
      <c r="D1763" s="349">
        <v>387739</v>
      </c>
      <c r="E1763" s="344">
        <f t="shared" si="159"/>
        <v>8.8595681480635218</v>
      </c>
      <c r="F1763" s="345">
        <f>SUM(E$12:E1763)</f>
        <v>8443.6772674842705</v>
      </c>
      <c r="G1763" s="345">
        <f t="shared" si="160"/>
        <v>281.45590891614233</v>
      </c>
      <c r="H1763" s="350">
        <f t="shared" si="162"/>
        <v>181</v>
      </c>
      <c r="I1763" s="350">
        <f t="shared" si="162"/>
        <v>70</v>
      </c>
    </row>
    <row r="1764" spans="2:9" hidden="1" x14ac:dyDescent="0.3">
      <c r="B1764" s="354">
        <v>1753</v>
      </c>
      <c r="C1764" s="393">
        <v>289669207</v>
      </c>
      <c r="D1764" s="349">
        <v>388058</v>
      </c>
      <c r="E1764" s="344">
        <f t="shared" si="159"/>
        <v>8.8537075062742421</v>
      </c>
      <c r="F1764" s="345">
        <f>SUM(E$12:E1764)</f>
        <v>8452.5309749905446</v>
      </c>
      <c r="G1764" s="345">
        <f t="shared" si="160"/>
        <v>281.75103249968481</v>
      </c>
      <c r="H1764" s="350">
        <v>186</v>
      </c>
      <c r="I1764" s="350">
        <f t="shared" si="162"/>
        <v>70</v>
      </c>
    </row>
    <row r="1765" spans="2:9" hidden="1" x14ac:dyDescent="0.3">
      <c r="B1765" s="354">
        <v>1754</v>
      </c>
      <c r="C1765" s="393">
        <v>290057265</v>
      </c>
      <c r="D1765" s="349">
        <v>388378</v>
      </c>
      <c r="E1765" s="344">
        <f t="shared" si="159"/>
        <v>8.8610084417065931</v>
      </c>
      <c r="F1765" s="345">
        <f>SUM(E$12:E1765)</f>
        <v>8461.3919834322514</v>
      </c>
      <c r="G1765" s="345">
        <f t="shared" si="160"/>
        <v>282.04639944774169</v>
      </c>
      <c r="H1765" s="350">
        <f t="shared" si="162"/>
        <v>186</v>
      </c>
      <c r="I1765" s="350">
        <f t="shared" si="162"/>
        <v>70</v>
      </c>
    </row>
    <row r="1766" spans="2:9" hidden="1" x14ac:dyDescent="0.3">
      <c r="B1766" s="354">
        <v>1755</v>
      </c>
      <c r="C1766" s="393">
        <v>290445643</v>
      </c>
      <c r="D1766" s="349">
        <v>388697</v>
      </c>
      <c r="E1766" s="344">
        <f t="shared" si="159"/>
        <v>8.8682865617157205</v>
      </c>
      <c r="F1766" s="345">
        <f>SUM(E$12:E1766)</f>
        <v>8470.2602699939671</v>
      </c>
      <c r="G1766" s="345">
        <f t="shared" si="160"/>
        <v>282.34200899979891</v>
      </c>
      <c r="H1766" s="350">
        <f t="shared" si="162"/>
        <v>186</v>
      </c>
      <c r="I1766" s="350">
        <f t="shared" si="162"/>
        <v>70</v>
      </c>
    </row>
    <row r="1767" spans="2:9" hidden="1" x14ac:dyDescent="0.3">
      <c r="B1767" s="354">
        <v>1756</v>
      </c>
      <c r="C1767" s="393">
        <v>290834340</v>
      </c>
      <c r="D1767" s="349">
        <v>389017</v>
      </c>
      <c r="E1767" s="344">
        <f t="shared" si="159"/>
        <v>8.8755874971480715</v>
      </c>
      <c r="F1767" s="345">
        <f>SUM(E$12:E1767)</f>
        <v>8479.1358574911155</v>
      </c>
      <c r="G1767" s="345">
        <f t="shared" si="160"/>
        <v>282.63786191637053</v>
      </c>
      <c r="H1767" s="350">
        <f t="shared" si="162"/>
        <v>186</v>
      </c>
      <c r="I1767" s="350">
        <f t="shared" si="162"/>
        <v>70</v>
      </c>
    </row>
    <row r="1768" spans="2:9" hidden="1" x14ac:dyDescent="0.3">
      <c r="B1768" s="354">
        <v>1757</v>
      </c>
      <c r="C1768" s="393">
        <v>291223357</v>
      </c>
      <c r="D1768" s="349">
        <v>389337</v>
      </c>
      <c r="E1768" s="344">
        <f t="shared" si="159"/>
        <v>8.8828884325804243</v>
      </c>
      <c r="F1768" s="345">
        <f>SUM(E$12:E1768)</f>
        <v>8488.0187459236968</v>
      </c>
      <c r="G1768" s="345">
        <f t="shared" si="160"/>
        <v>282.93395819745655</v>
      </c>
      <c r="H1768" s="350">
        <f t="shared" si="162"/>
        <v>186</v>
      </c>
      <c r="I1768" s="350">
        <f t="shared" si="162"/>
        <v>70</v>
      </c>
    </row>
    <row r="1769" spans="2:9" hidden="1" x14ac:dyDescent="0.3">
      <c r="B1769" s="354">
        <v>1758</v>
      </c>
      <c r="C1769" s="393">
        <v>291612694</v>
      </c>
      <c r="D1769" s="349">
        <v>389657</v>
      </c>
      <c r="E1769" s="344">
        <f t="shared" si="159"/>
        <v>8.890189368012777</v>
      </c>
      <c r="F1769" s="345">
        <f>SUM(E$12:E1769)</f>
        <v>8496.908935291709</v>
      </c>
      <c r="G1769" s="345">
        <f t="shared" si="160"/>
        <v>283.23029784305697</v>
      </c>
      <c r="H1769" s="350">
        <f t="shared" si="162"/>
        <v>186</v>
      </c>
      <c r="I1769" s="350">
        <f t="shared" si="162"/>
        <v>70</v>
      </c>
    </row>
    <row r="1770" spans="2:9" hidden="1" x14ac:dyDescent="0.3">
      <c r="B1770" s="354">
        <v>1759</v>
      </c>
      <c r="C1770" s="393">
        <v>292002351</v>
      </c>
      <c r="D1770" s="349">
        <v>389977</v>
      </c>
      <c r="E1770" s="344">
        <f t="shared" si="159"/>
        <v>8.897490303445128</v>
      </c>
      <c r="F1770" s="345">
        <f>SUM(E$12:E1770)</f>
        <v>8505.806425595154</v>
      </c>
      <c r="G1770" s="345">
        <f t="shared" si="160"/>
        <v>283.5268808531718</v>
      </c>
      <c r="H1770" s="350">
        <f t="shared" si="162"/>
        <v>186</v>
      </c>
      <c r="I1770" s="350">
        <f t="shared" si="162"/>
        <v>70</v>
      </c>
    </row>
    <row r="1771" spans="2:9" hidden="1" x14ac:dyDescent="0.3">
      <c r="B1771" s="354">
        <v>1760</v>
      </c>
      <c r="C1771" s="393">
        <v>292392328</v>
      </c>
      <c r="D1771" s="349">
        <v>390298</v>
      </c>
      <c r="E1771" s="344">
        <f t="shared" si="159"/>
        <v>8.9048140543007079</v>
      </c>
      <c r="F1771" s="345">
        <f>SUM(E$12:E1771)</f>
        <v>8514.711239649454</v>
      </c>
      <c r="G1771" s="345">
        <f t="shared" si="160"/>
        <v>283.82370798831511</v>
      </c>
      <c r="H1771" s="350">
        <f t="shared" si="162"/>
        <v>186</v>
      </c>
      <c r="I1771" s="350">
        <f t="shared" si="162"/>
        <v>70</v>
      </c>
    </row>
    <row r="1772" spans="2:9" hidden="1" x14ac:dyDescent="0.3">
      <c r="B1772" s="354">
        <v>1761</v>
      </c>
      <c r="C1772" s="393">
        <v>292782626</v>
      </c>
      <c r="D1772" s="349">
        <v>390618</v>
      </c>
      <c r="E1772" s="344">
        <f t="shared" si="159"/>
        <v>8.9121149897330589</v>
      </c>
      <c r="F1772" s="345">
        <f>SUM(E$12:E1772)</f>
        <v>8523.6233546391868</v>
      </c>
      <c r="G1772" s="345">
        <f t="shared" si="160"/>
        <v>284.12077848797287</v>
      </c>
      <c r="H1772" s="350">
        <f t="shared" si="162"/>
        <v>186</v>
      </c>
      <c r="I1772" s="350">
        <f t="shared" si="162"/>
        <v>70</v>
      </c>
    </row>
    <row r="1773" spans="2:9" hidden="1" x14ac:dyDescent="0.3">
      <c r="B1773" s="354">
        <v>1762</v>
      </c>
      <c r="C1773" s="393">
        <v>293173244</v>
      </c>
      <c r="D1773" s="349">
        <v>390938</v>
      </c>
      <c r="E1773" s="344">
        <f t="shared" si="159"/>
        <v>8.9194159251654117</v>
      </c>
      <c r="F1773" s="345">
        <f>SUM(E$12:E1773)</f>
        <v>8532.5427705643524</v>
      </c>
      <c r="G1773" s="345">
        <f t="shared" si="160"/>
        <v>284.41809235214509</v>
      </c>
      <c r="H1773" s="350">
        <f t="shared" si="162"/>
        <v>186</v>
      </c>
      <c r="I1773" s="350">
        <f t="shared" si="162"/>
        <v>70</v>
      </c>
    </row>
    <row r="1774" spans="2:9" hidden="1" x14ac:dyDescent="0.3">
      <c r="B1774" s="354">
        <v>1763</v>
      </c>
      <c r="C1774" s="393">
        <v>293564182</v>
      </c>
      <c r="D1774" s="349">
        <v>391259</v>
      </c>
      <c r="E1774" s="344">
        <f t="shared" si="159"/>
        <v>8.9267396760209898</v>
      </c>
      <c r="F1774" s="345">
        <f>SUM(E$12:E1774)</f>
        <v>8541.469510240373</v>
      </c>
      <c r="G1774" s="345">
        <f t="shared" si="160"/>
        <v>284.71565034134579</v>
      </c>
      <c r="H1774" s="350">
        <f t="shared" si="162"/>
        <v>186</v>
      </c>
      <c r="I1774" s="350">
        <f t="shared" si="162"/>
        <v>70</v>
      </c>
    </row>
    <row r="1775" spans="2:9" hidden="1" x14ac:dyDescent="0.3">
      <c r="B1775" s="354">
        <v>1764</v>
      </c>
      <c r="C1775" s="393">
        <v>293955441</v>
      </c>
      <c r="D1775" s="349">
        <v>391580</v>
      </c>
      <c r="E1775" s="344">
        <f t="shared" si="159"/>
        <v>8.934063426876568</v>
      </c>
      <c r="F1775" s="345">
        <f>SUM(E$12:E1775)</f>
        <v>8550.4035736672504</v>
      </c>
      <c r="G1775" s="345">
        <f t="shared" si="160"/>
        <v>285.01345245557502</v>
      </c>
      <c r="H1775" s="350">
        <f t="shared" si="162"/>
        <v>186</v>
      </c>
      <c r="I1775" s="350">
        <f t="shared" si="162"/>
        <v>70</v>
      </c>
    </row>
    <row r="1776" spans="2:9" hidden="1" x14ac:dyDescent="0.3">
      <c r="B1776" s="354">
        <v>1765</v>
      </c>
      <c r="C1776" s="393">
        <v>294347021</v>
      </c>
      <c r="D1776" s="349">
        <v>391901</v>
      </c>
      <c r="E1776" s="344">
        <f t="shared" si="159"/>
        <v>8.9413871777321461</v>
      </c>
      <c r="F1776" s="345">
        <f>SUM(E$12:E1776)</f>
        <v>8559.3449608449828</v>
      </c>
      <c r="G1776" s="345">
        <f t="shared" si="160"/>
        <v>285.31149869483278</v>
      </c>
      <c r="H1776" s="350">
        <f t="shared" ref="H1776:I1791" si="163">H1775</f>
        <v>186</v>
      </c>
      <c r="I1776" s="350">
        <f t="shared" si="163"/>
        <v>70</v>
      </c>
    </row>
    <row r="1777" spans="2:9" hidden="1" x14ac:dyDescent="0.3">
      <c r="B1777" s="354">
        <v>1766</v>
      </c>
      <c r="C1777" s="393">
        <v>294738922</v>
      </c>
      <c r="D1777" s="349">
        <v>392222</v>
      </c>
      <c r="E1777" s="344">
        <f t="shared" si="159"/>
        <v>8.948710928587726</v>
      </c>
      <c r="F1777" s="345">
        <f>SUM(E$12:E1777)</f>
        <v>8568.2936717735702</v>
      </c>
      <c r="G1777" s="345">
        <f t="shared" si="160"/>
        <v>285.60978905911901</v>
      </c>
      <c r="H1777" s="350">
        <f t="shared" si="163"/>
        <v>186</v>
      </c>
      <c r="I1777" s="350">
        <f t="shared" si="163"/>
        <v>70</v>
      </c>
    </row>
    <row r="1778" spans="2:9" hidden="1" x14ac:dyDescent="0.3">
      <c r="B1778" s="354">
        <v>1767</v>
      </c>
      <c r="C1778" s="393">
        <v>295131144</v>
      </c>
      <c r="D1778" s="349">
        <v>392543</v>
      </c>
      <c r="E1778" s="344">
        <f t="shared" si="159"/>
        <v>8.9560346794433041</v>
      </c>
      <c r="F1778" s="345">
        <f>SUM(E$12:E1778)</f>
        <v>8577.2497064530144</v>
      </c>
      <c r="G1778" s="345">
        <f t="shared" si="160"/>
        <v>285.90832354843383</v>
      </c>
      <c r="H1778" s="350">
        <f t="shared" si="163"/>
        <v>186</v>
      </c>
      <c r="I1778" s="350">
        <f t="shared" si="163"/>
        <v>70</v>
      </c>
    </row>
    <row r="1779" spans="2:9" hidden="1" x14ac:dyDescent="0.3">
      <c r="B1779" s="354">
        <v>1768</v>
      </c>
      <c r="C1779" s="393">
        <v>295523687</v>
      </c>
      <c r="D1779" s="349">
        <v>392864</v>
      </c>
      <c r="E1779" s="344">
        <f t="shared" si="159"/>
        <v>8.9633584302988822</v>
      </c>
      <c r="F1779" s="345">
        <f>SUM(E$12:E1779)</f>
        <v>8586.2130648833136</v>
      </c>
      <c r="G1779" s="345">
        <f t="shared" si="160"/>
        <v>286.20710216277712</v>
      </c>
      <c r="H1779" s="350">
        <f t="shared" si="163"/>
        <v>186</v>
      </c>
      <c r="I1779" s="350">
        <f t="shared" si="163"/>
        <v>70</v>
      </c>
    </row>
    <row r="1780" spans="2:9" hidden="1" x14ac:dyDescent="0.3">
      <c r="B1780" s="354">
        <v>1769</v>
      </c>
      <c r="C1780" s="393">
        <v>295916551</v>
      </c>
      <c r="D1780" s="349">
        <v>393185</v>
      </c>
      <c r="E1780" s="344">
        <f t="shared" si="159"/>
        <v>8.9706821811544604</v>
      </c>
      <c r="F1780" s="345">
        <f>SUM(E$12:E1780)</f>
        <v>8595.1837470644678</v>
      </c>
      <c r="G1780" s="345">
        <f t="shared" si="160"/>
        <v>286.50612490214894</v>
      </c>
      <c r="H1780" s="350">
        <f t="shared" si="163"/>
        <v>186</v>
      </c>
      <c r="I1780" s="350">
        <f t="shared" si="163"/>
        <v>70</v>
      </c>
    </row>
    <row r="1781" spans="2:9" hidden="1" x14ac:dyDescent="0.3">
      <c r="B1781" s="354">
        <v>1770</v>
      </c>
      <c r="C1781" s="393">
        <v>296309736</v>
      </c>
      <c r="D1781" s="349">
        <v>393506</v>
      </c>
      <c r="E1781" s="344">
        <f t="shared" si="159"/>
        <v>8.9780059320100385</v>
      </c>
      <c r="F1781" s="345">
        <f>SUM(E$12:E1781)</f>
        <v>8604.1617529964769</v>
      </c>
      <c r="G1781" s="345">
        <f t="shared" si="160"/>
        <v>286.80539176654923</v>
      </c>
      <c r="H1781" s="350">
        <f t="shared" si="163"/>
        <v>186</v>
      </c>
      <c r="I1781" s="350">
        <f t="shared" si="163"/>
        <v>70</v>
      </c>
    </row>
    <row r="1782" spans="2:9" hidden="1" x14ac:dyDescent="0.3">
      <c r="B1782" s="354">
        <v>1771</v>
      </c>
      <c r="C1782" s="393">
        <v>296703242</v>
      </c>
      <c r="D1782" s="349">
        <v>393828</v>
      </c>
      <c r="E1782" s="344">
        <f t="shared" si="159"/>
        <v>8.9853524982888437</v>
      </c>
      <c r="F1782" s="345">
        <f>SUM(E$12:E1782)</f>
        <v>8613.1471054947651</v>
      </c>
      <c r="G1782" s="345">
        <f t="shared" si="160"/>
        <v>287.10490351649219</v>
      </c>
      <c r="H1782" s="350">
        <f t="shared" si="163"/>
        <v>186</v>
      </c>
      <c r="I1782" s="350">
        <f t="shared" si="163"/>
        <v>70</v>
      </c>
    </row>
    <row r="1783" spans="2:9" hidden="1" x14ac:dyDescent="0.3">
      <c r="B1783" s="354">
        <v>1772</v>
      </c>
      <c r="C1783" s="393">
        <v>297097070</v>
      </c>
      <c r="D1783" s="349">
        <v>394150</v>
      </c>
      <c r="E1783" s="344">
        <f t="shared" si="159"/>
        <v>8.9926990645676472</v>
      </c>
      <c r="F1783" s="345">
        <f>SUM(E$12:E1783)</f>
        <v>8622.1398045593323</v>
      </c>
      <c r="G1783" s="345">
        <f t="shared" si="160"/>
        <v>287.40466015197774</v>
      </c>
      <c r="H1783" s="350">
        <f t="shared" si="163"/>
        <v>186</v>
      </c>
      <c r="I1783" s="350">
        <f t="shared" si="163"/>
        <v>70</v>
      </c>
    </row>
    <row r="1784" spans="2:9" hidden="1" x14ac:dyDescent="0.3">
      <c r="B1784" s="354">
        <v>1773</v>
      </c>
      <c r="C1784" s="393">
        <v>297491220</v>
      </c>
      <c r="D1784" s="349">
        <v>394471</v>
      </c>
      <c r="E1784" s="344">
        <f t="shared" si="159"/>
        <v>9.0000228154232254</v>
      </c>
      <c r="F1784" s="345">
        <f>SUM(E$12:E1784)</f>
        <v>8631.1398273747564</v>
      </c>
      <c r="G1784" s="345">
        <f t="shared" si="160"/>
        <v>287.70466091249187</v>
      </c>
      <c r="H1784" s="350">
        <f t="shared" si="163"/>
        <v>186</v>
      </c>
      <c r="I1784" s="350">
        <f t="shared" si="163"/>
        <v>70</v>
      </c>
    </row>
    <row r="1785" spans="2:9" hidden="1" x14ac:dyDescent="0.3">
      <c r="B1785" s="354">
        <v>1774</v>
      </c>
      <c r="C1785" s="393">
        <v>297885691</v>
      </c>
      <c r="D1785" s="349">
        <v>394793</v>
      </c>
      <c r="E1785" s="344">
        <f t="shared" si="159"/>
        <v>9.0073693817020306</v>
      </c>
      <c r="F1785" s="345">
        <f>SUM(E$12:E1785)</f>
        <v>8640.1471967564576</v>
      </c>
      <c r="G1785" s="345">
        <f t="shared" si="160"/>
        <v>288.00490655854861</v>
      </c>
      <c r="H1785" s="350">
        <f t="shared" si="163"/>
        <v>186</v>
      </c>
      <c r="I1785" s="350">
        <f t="shared" si="163"/>
        <v>70</v>
      </c>
    </row>
    <row r="1786" spans="2:9" hidden="1" x14ac:dyDescent="0.3">
      <c r="B1786" s="354">
        <v>1775</v>
      </c>
      <c r="C1786" s="393">
        <v>298280484</v>
      </c>
      <c r="D1786" s="349">
        <v>395115</v>
      </c>
      <c r="E1786" s="344">
        <f t="shared" si="159"/>
        <v>9.0147159479808359</v>
      </c>
      <c r="F1786" s="345">
        <f>SUM(E$12:E1786)</f>
        <v>8649.1619127044378</v>
      </c>
      <c r="G1786" s="345">
        <f t="shared" si="160"/>
        <v>288.30539709014795</v>
      </c>
      <c r="H1786" s="350">
        <f t="shared" si="163"/>
        <v>186</v>
      </c>
      <c r="I1786" s="350">
        <f t="shared" si="163"/>
        <v>70</v>
      </c>
    </row>
    <row r="1787" spans="2:9" hidden="1" x14ac:dyDescent="0.3">
      <c r="B1787" s="354">
        <v>1776</v>
      </c>
      <c r="C1787" s="393">
        <v>298675599</v>
      </c>
      <c r="D1787" s="349">
        <v>395437</v>
      </c>
      <c r="E1787" s="344">
        <f t="shared" si="159"/>
        <v>9.0220625142596393</v>
      </c>
      <c r="F1787" s="345">
        <f>SUM(E$12:E1787)</f>
        <v>8658.183975218697</v>
      </c>
      <c r="G1787" s="345">
        <f t="shared" si="160"/>
        <v>288.60613250728989</v>
      </c>
      <c r="H1787" s="350">
        <f t="shared" si="163"/>
        <v>186</v>
      </c>
      <c r="I1787" s="350">
        <f t="shared" si="163"/>
        <v>70</v>
      </c>
    </row>
    <row r="1788" spans="2:9" hidden="1" x14ac:dyDescent="0.3">
      <c r="B1788" s="354">
        <v>1777</v>
      </c>
      <c r="C1788" s="393">
        <v>299071036</v>
      </c>
      <c r="D1788" s="349">
        <v>395759</v>
      </c>
      <c r="E1788" s="344">
        <f t="shared" si="159"/>
        <v>9.0294090805384446</v>
      </c>
      <c r="F1788" s="345">
        <f>SUM(E$12:E1788)</f>
        <v>8667.2133842992353</v>
      </c>
      <c r="G1788" s="345">
        <f t="shared" si="160"/>
        <v>288.90711280997454</v>
      </c>
      <c r="H1788" s="350">
        <f t="shared" si="163"/>
        <v>186</v>
      </c>
      <c r="I1788" s="350">
        <f t="shared" si="163"/>
        <v>70</v>
      </c>
    </row>
    <row r="1789" spans="2:9" hidden="1" x14ac:dyDescent="0.3">
      <c r="B1789" s="354">
        <v>1778</v>
      </c>
      <c r="C1789" s="393">
        <v>299466795</v>
      </c>
      <c r="D1789" s="349">
        <v>396082</v>
      </c>
      <c r="E1789" s="344">
        <f t="shared" si="159"/>
        <v>9.0367784622404752</v>
      </c>
      <c r="F1789" s="345">
        <f>SUM(E$12:E1789)</f>
        <v>8676.2501627614765</v>
      </c>
      <c r="G1789" s="345">
        <f t="shared" si="160"/>
        <v>289.20833875871591</v>
      </c>
      <c r="H1789" s="350">
        <f t="shared" si="163"/>
        <v>186</v>
      </c>
      <c r="I1789" s="350">
        <f t="shared" si="163"/>
        <v>70</v>
      </c>
    </row>
    <row r="1790" spans="2:9" hidden="1" x14ac:dyDescent="0.3">
      <c r="B1790" s="354">
        <v>1779</v>
      </c>
      <c r="C1790" s="393">
        <v>299862877</v>
      </c>
      <c r="D1790" s="349">
        <v>396404</v>
      </c>
      <c r="E1790" s="344">
        <f t="shared" si="159"/>
        <v>9.0441250285192787</v>
      </c>
      <c r="F1790" s="345">
        <f>SUM(E$12:E1790)</f>
        <v>8685.294287789995</v>
      </c>
      <c r="G1790" s="345">
        <f t="shared" si="160"/>
        <v>289.50980959299983</v>
      </c>
      <c r="H1790" s="350">
        <f t="shared" si="163"/>
        <v>186</v>
      </c>
      <c r="I1790" s="350">
        <f t="shared" si="163"/>
        <v>70</v>
      </c>
    </row>
    <row r="1791" spans="2:9" hidden="1" x14ac:dyDescent="0.3">
      <c r="B1791" s="354">
        <v>1780</v>
      </c>
      <c r="C1791" s="393">
        <v>300259281</v>
      </c>
      <c r="D1791" s="349">
        <v>396726</v>
      </c>
      <c r="E1791" s="344">
        <f t="shared" si="159"/>
        <v>9.0514715947980839</v>
      </c>
      <c r="F1791" s="345">
        <f>SUM(E$12:E1791)</f>
        <v>8694.3457593847925</v>
      </c>
      <c r="G1791" s="345">
        <f t="shared" si="160"/>
        <v>289.8115253128264</v>
      </c>
      <c r="H1791" s="350">
        <f t="shared" si="163"/>
        <v>186</v>
      </c>
      <c r="I1791" s="350">
        <f t="shared" si="163"/>
        <v>70</v>
      </c>
    </row>
    <row r="1792" spans="2:9" hidden="1" x14ac:dyDescent="0.3">
      <c r="B1792" s="354">
        <v>1781</v>
      </c>
      <c r="C1792" s="393">
        <v>300656007</v>
      </c>
      <c r="D1792" s="349">
        <v>397049</v>
      </c>
      <c r="E1792" s="344">
        <f t="shared" si="159"/>
        <v>9.0588409765001146</v>
      </c>
      <c r="F1792" s="345">
        <f>SUM(E$12:E1792)</f>
        <v>8703.404600361293</v>
      </c>
      <c r="G1792" s="345">
        <f t="shared" si="160"/>
        <v>290.11348667870976</v>
      </c>
      <c r="H1792" s="350">
        <f t="shared" ref="H1792:I1807" si="164">H1791</f>
        <v>186</v>
      </c>
      <c r="I1792" s="350">
        <f t="shared" si="164"/>
        <v>70</v>
      </c>
    </row>
    <row r="1793" spans="2:9" hidden="1" x14ac:dyDescent="0.3">
      <c r="B1793" s="354">
        <v>1782</v>
      </c>
      <c r="C1793" s="393">
        <v>301053056</v>
      </c>
      <c r="D1793" s="349">
        <v>397372</v>
      </c>
      <c r="E1793" s="344">
        <f t="shared" si="159"/>
        <v>9.0662103582021452</v>
      </c>
      <c r="F1793" s="345">
        <f>SUM(E$12:E1793)</f>
        <v>8712.4708107194947</v>
      </c>
      <c r="G1793" s="345">
        <f t="shared" si="160"/>
        <v>290.41569369064985</v>
      </c>
      <c r="H1793" s="350">
        <f t="shared" si="164"/>
        <v>186</v>
      </c>
      <c r="I1793" s="350">
        <f t="shared" si="164"/>
        <v>70</v>
      </c>
    </row>
    <row r="1794" spans="2:9" hidden="1" x14ac:dyDescent="0.3">
      <c r="B1794" s="354">
        <v>1783</v>
      </c>
      <c r="C1794" s="393">
        <v>301450428</v>
      </c>
      <c r="D1794" s="349">
        <v>397695</v>
      </c>
      <c r="E1794" s="344">
        <f t="shared" si="159"/>
        <v>9.0735797399041758</v>
      </c>
      <c r="F1794" s="345">
        <f>SUM(E$12:E1794)</f>
        <v>8721.5443904593994</v>
      </c>
      <c r="G1794" s="345">
        <f t="shared" si="160"/>
        <v>290.71814634864666</v>
      </c>
      <c r="H1794" s="350">
        <f t="shared" si="164"/>
        <v>186</v>
      </c>
      <c r="I1794" s="350">
        <f t="shared" si="164"/>
        <v>70</v>
      </c>
    </row>
    <row r="1795" spans="2:9" hidden="1" x14ac:dyDescent="0.3">
      <c r="B1795" s="354">
        <v>1784</v>
      </c>
      <c r="C1795" s="393">
        <v>301848123</v>
      </c>
      <c r="D1795" s="349">
        <v>398018</v>
      </c>
      <c r="E1795" s="344">
        <f t="shared" si="159"/>
        <v>9.0809491216062064</v>
      </c>
      <c r="F1795" s="345">
        <f>SUM(E$12:E1795)</f>
        <v>8730.6253395810054</v>
      </c>
      <c r="G1795" s="345">
        <f t="shared" si="160"/>
        <v>291.02084465270019</v>
      </c>
      <c r="H1795" s="350">
        <f t="shared" si="164"/>
        <v>186</v>
      </c>
      <c r="I1795" s="350">
        <f t="shared" si="164"/>
        <v>70</v>
      </c>
    </row>
    <row r="1796" spans="2:9" hidden="1" x14ac:dyDescent="0.3">
      <c r="B1796" s="354">
        <v>1785</v>
      </c>
      <c r="C1796" s="393">
        <v>302246141</v>
      </c>
      <c r="D1796" s="349">
        <v>398341</v>
      </c>
      <c r="E1796" s="344">
        <f t="shared" si="159"/>
        <v>9.088318503308237</v>
      </c>
      <c r="F1796" s="345">
        <f>SUM(E$12:E1796)</f>
        <v>8739.7136580843144</v>
      </c>
      <c r="G1796" s="345">
        <f t="shared" si="160"/>
        <v>291.32378860281045</v>
      </c>
      <c r="H1796" s="350">
        <f t="shared" si="164"/>
        <v>186</v>
      </c>
      <c r="I1796" s="350">
        <f t="shared" si="164"/>
        <v>70</v>
      </c>
    </row>
    <row r="1797" spans="2:9" hidden="1" x14ac:dyDescent="0.3">
      <c r="B1797" s="354">
        <v>1786</v>
      </c>
      <c r="C1797" s="393">
        <v>302644482</v>
      </c>
      <c r="D1797" s="349">
        <v>398664</v>
      </c>
      <c r="E1797" s="344">
        <f t="shared" si="159"/>
        <v>9.0956878850102676</v>
      </c>
      <c r="F1797" s="345">
        <f>SUM(E$12:E1797)</f>
        <v>8748.8093459693246</v>
      </c>
      <c r="G1797" s="345">
        <f t="shared" si="160"/>
        <v>291.6269781989775</v>
      </c>
      <c r="H1797" s="350">
        <f t="shared" si="164"/>
        <v>186</v>
      </c>
      <c r="I1797" s="350">
        <f t="shared" si="164"/>
        <v>70</v>
      </c>
    </row>
    <row r="1798" spans="2:9" hidden="1" x14ac:dyDescent="0.3">
      <c r="B1798" s="354">
        <v>1787</v>
      </c>
      <c r="C1798" s="393">
        <v>303043146</v>
      </c>
      <c r="D1798" s="349">
        <v>398987</v>
      </c>
      <c r="E1798" s="344">
        <f t="shared" si="159"/>
        <v>9.1030572667122982</v>
      </c>
      <c r="F1798" s="345">
        <f>SUM(E$12:E1798)</f>
        <v>8757.912403236036</v>
      </c>
      <c r="G1798" s="345">
        <f t="shared" si="160"/>
        <v>291.93041344120121</v>
      </c>
      <c r="H1798" s="350">
        <f t="shared" si="164"/>
        <v>186</v>
      </c>
      <c r="I1798" s="350">
        <f t="shared" si="164"/>
        <v>70</v>
      </c>
    </row>
    <row r="1799" spans="2:9" hidden="1" x14ac:dyDescent="0.3">
      <c r="B1799" s="354">
        <v>1788</v>
      </c>
      <c r="C1799" s="393">
        <v>303442133</v>
      </c>
      <c r="D1799" s="349">
        <v>399310</v>
      </c>
      <c r="E1799" s="344">
        <f t="shared" si="159"/>
        <v>9.1104266484143288</v>
      </c>
      <c r="F1799" s="345">
        <f>SUM(E$12:E1799)</f>
        <v>8767.0228298844504</v>
      </c>
      <c r="G1799" s="345">
        <f t="shared" si="160"/>
        <v>292.23409432948171</v>
      </c>
      <c r="H1799" s="350">
        <f t="shared" si="164"/>
        <v>186</v>
      </c>
      <c r="I1799" s="350">
        <f t="shared" si="164"/>
        <v>70</v>
      </c>
    </row>
    <row r="1800" spans="2:9" hidden="1" x14ac:dyDescent="0.3">
      <c r="B1800" s="354">
        <v>1789</v>
      </c>
      <c r="C1800" s="393">
        <v>303841443</v>
      </c>
      <c r="D1800" s="349">
        <v>399634</v>
      </c>
      <c r="E1800" s="344">
        <f t="shared" si="159"/>
        <v>9.1178188455395848</v>
      </c>
      <c r="F1800" s="345">
        <f>SUM(E$12:E1800)</f>
        <v>8776.1406487299901</v>
      </c>
      <c r="G1800" s="345">
        <f t="shared" si="160"/>
        <v>292.538021624333</v>
      </c>
      <c r="H1800" s="350">
        <f t="shared" si="164"/>
        <v>186</v>
      </c>
      <c r="I1800" s="350">
        <f t="shared" si="164"/>
        <v>70</v>
      </c>
    </row>
    <row r="1801" spans="2:9" hidden="1" x14ac:dyDescent="0.3">
      <c r="B1801" s="354">
        <v>1790</v>
      </c>
      <c r="C1801" s="393">
        <v>304241077</v>
      </c>
      <c r="D1801" s="349">
        <v>399958</v>
      </c>
      <c r="E1801" s="344">
        <f t="shared" si="159"/>
        <v>9.1252110426648407</v>
      </c>
      <c r="F1801" s="345">
        <f>SUM(E$12:E1801)</f>
        <v>8785.2658597726549</v>
      </c>
      <c r="G1801" s="345">
        <f t="shared" si="160"/>
        <v>292.84219532575514</v>
      </c>
      <c r="H1801" s="350">
        <f t="shared" si="164"/>
        <v>186</v>
      </c>
      <c r="I1801" s="350">
        <f t="shared" si="164"/>
        <v>70</v>
      </c>
    </row>
    <row r="1802" spans="2:9" hidden="1" x14ac:dyDescent="0.3">
      <c r="B1802" s="354">
        <v>1791</v>
      </c>
      <c r="C1802" s="393">
        <v>304641035</v>
      </c>
      <c r="D1802" s="349">
        <v>400281</v>
      </c>
      <c r="E1802" s="344">
        <f t="shared" si="159"/>
        <v>9.1325804243668713</v>
      </c>
      <c r="F1802" s="345">
        <f>SUM(E$12:E1802)</f>
        <v>8794.398440197021</v>
      </c>
      <c r="G1802" s="345">
        <f t="shared" si="160"/>
        <v>293.14661467323401</v>
      </c>
      <c r="H1802" s="350">
        <f t="shared" si="164"/>
        <v>186</v>
      </c>
      <c r="I1802" s="350">
        <f t="shared" si="164"/>
        <v>70</v>
      </c>
    </row>
    <row r="1803" spans="2:9" hidden="1" x14ac:dyDescent="0.3">
      <c r="B1803" s="354">
        <v>1792</v>
      </c>
      <c r="C1803" s="393">
        <v>305041316</v>
      </c>
      <c r="D1803" s="349">
        <v>400605</v>
      </c>
      <c r="E1803" s="344">
        <f t="shared" si="159"/>
        <v>9.1399726214921291</v>
      </c>
      <c r="F1803" s="345">
        <f>SUM(E$12:E1803)</f>
        <v>8803.5384128185124</v>
      </c>
      <c r="G1803" s="345">
        <f t="shared" si="160"/>
        <v>293.45128042728373</v>
      </c>
      <c r="H1803" s="350">
        <f t="shared" si="164"/>
        <v>186</v>
      </c>
      <c r="I1803" s="350">
        <f t="shared" si="164"/>
        <v>70</v>
      </c>
    </row>
    <row r="1804" spans="2:9" hidden="1" x14ac:dyDescent="0.3">
      <c r="B1804" s="354">
        <v>1793</v>
      </c>
      <c r="C1804" s="393">
        <v>305441921</v>
      </c>
      <c r="D1804" s="349">
        <v>400929</v>
      </c>
      <c r="E1804" s="344">
        <f t="shared" ref="E1804:E1867" si="165">D1804/(VLOOKUP(H1804,$L$12:$N$51,3,0)+VLOOKUP(I1804,$P$12:$R$131,3,0)*$F$8/$E$8)</f>
        <v>9.147364818617385</v>
      </c>
      <c r="F1804" s="345">
        <f>SUM(E$12:E1804)</f>
        <v>8812.6857776371289</v>
      </c>
      <c r="G1804" s="345">
        <f t="shared" si="160"/>
        <v>293.75619258790431</v>
      </c>
      <c r="H1804" s="350">
        <f t="shared" si="164"/>
        <v>186</v>
      </c>
      <c r="I1804" s="350">
        <f t="shared" si="164"/>
        <v>70</v>
      </c>
    </row>
    <row r="1805" spans="2:9" hidden="1" x14ac:dyDescent="0.3">
      <c r="B1805" s="354">
        <v>1794</v>
      </c>
      <c r="C1805" s="393">
        <v>305842850</v>
      </c>
      <c r="D1805" s="349">
        <v>401253</v>
      </c>
      <c r="E1805" s="344">
        <f t="shared" si="165"/>
        <v>9.1547570157426428</v>
      </c>
      <c r="F1805" s="345">
        <f>SUM(E$12:E1805)</f>
        <v>8821.8405346528707</v>
      </c>
      <c r="G1805" s="345">
        <f t="shared" ref="G1805:G1868" si="166">F1805/$B$8</f>
        <v>294.06135115509568</v>
      </c>
      <c r="H1805" s="350">
        <f t="shared" si="164"/>
        <v>186</v>
      </c>
      <c r="I1805" s="350">
        <f t="shared" si="164"/>
        <v>70</v>
      </c>
    </row>
    <row r="1806" spans="2:9" hidden="1" x14ac:dyDescent="0.3">
      <c r="B1806" s="354">
        <v>1795</v>
      </c>
      <c r="C1806" s="393">
        <v>306244103</v>
      </c>
      <c r="D1806" s="349">
        <v>401577</v>
      </c>
      <c r="E1806" s="344">
        <f t="shared" si="165"/>
        <v>9.1621492128678987</v>
      </c>
      <c r="F1806" s="345">
        <f>SUM(E$12:E1806)</f>
        <v>8831.0026838657377</v>
      </c>
      <c r="G1806" s="345">
        <f t="shared" si="166"/>
        <v>294.3667561288579</v>
      </c>
      <c r="H1806" s="350">
        <f t="shared" si="164"/>
        <v>186</v>
      </c>
      <c r="I1806" s="350">
        <f t="shared" si="164"/>
        <v>70</v>
      </c>
    </row>
    <row r="1807" spans="2:9" hidden="1" x14ac:dyDescent="0.3">
      <c r="B1807" s="354">
        <v>1796</v>
      </c>
      <c r="C1807" s="393">
        <v>306645680</v>
      </c>
      <c r="D1807" s="349">
        <v>401902</v>
      </c>
      <c r="E1807" s="344">
        <f t="shared" si="165"/>
        <v>9.1695642254163818</v>
      </c>
      <c r="F1807" s="345">
        <f>SUM(E$12:E1807)</f>
        <v>8840.172248091154</v>
      </c>
      <c r="G1807" s="345">
        <f t="shared" si="166"/>
        <v>294.67240826970516</v>
      </c>
      <c r="H1807" s="350">
        <f t="shared" si="164"/>
        <v>186</v>
      </c>
      <c r="I1807" s="350">
        <f t="shared" si="164"/>
        <v>70</v>
      </c>
    </row>
    <row r="1808" spans="2:9" hidden="1" x14ac:dyDescent="0.3">
      <c r="B1808" s="354">
        <v>1797</v>
      </c>
      <c r="C1808" s="393">
        <v>307047582</v>
      </c>
      <c r="D1808" s="349">
        <v>402226</v>
      </c>
      <c r="E1808" s="344">
        <f t="shared" si="165"/>
        <v>9.1769564225416378</v>
      </c>
      <c r="F1808" s="345">
        <f>SUM(E$12:E1808)</f>
        <v>8849.3492045136954</v>
      </c>
      <c r="G1808" s="345">
        <f t="shared" si="166"/>
        <v>294.97830681712315</v>
      </c>
      <c r="H1808" s="350">
        <f t="shared" ref="H1808:I1823" si="167">H1807</f>
        <v>186</v>
      </c>
      <c r="I1808" s="350">
        <f t="shared" si="167"/>
        <v>70</v>
      </c>
    </row>
    <row r="1809" spans="2:9" hidden="1" x14ac:dyDescent="0.3">
      <c r="B1809" s="354">
        <v>1798</v>
      </c>
      <c r="C1809" s="393">
        <v>307449808</v>
      </c>
      <c r="D1809" s="349">
        <v>402551</v>
      </c>
      <c r="E1809" s="344">
        <f t="shared" si="165"/>
        <v>9.1843714350901209</v>
      </c>
      <c r="F1809" s="345">
        <f>SUM(E$12:E1809)</f>
        <v>8858.5335759487862</v>
      </c>
      <c r="G1809" s="345">
        <f t="shared" si="166"/>
        <v>295.28445253162619</v>
      </c>
      <c r="H1809" s="350">
        <f t="shared" si="167"/>
        <v>186</v>
      </c>
      <c r="I1809" s="350">
        <f t="shared" si="167"/>
        <v>70</v>
      </c>
    </row>
    <row r="1810" spans="2:9" hidden="1" x14ac:dyDescent="0.3">
      <c r="B1810" s="354">
        <v>1799</v>
      </c>
      <c r="C1810" s="393">
        <v>307852359</v>
      </c>
      <c r="D1810" s="349">
        <v>402875</v>
      </c>
      <c r="E1810" s="344">
        <f t="shared" si="165"/>
        <v>9.1917636322153768</v>
      </c>
      <c r="F1810" s="345">
        <f>SUM(E$12:E1810)</f>
        <v>8867.7253395810021</v>
      </c>
      <c r="G1810" s="345">
        <f t="shared" si="166"/>
        <v>295.59084465270007</v>
      </c>
      <c r="H1810" s="350">
        <f t="shared" si="167"/>
        <v>186</v>
      </c>
      <c r="I1810" s="350">
        <f t="shared" si="167"/>
        <v>70</v>
      </c>
    </row>
    <row r="1811" spans="2:9" hidden="1" x14ac:dyDescent="0.3">
      <c r="B1811" s="354">
        <v>1800</v>
      </c>
      <c r="C1811" s="393">
        <v>308255234</v>
      </c>
      <c r="D1811" s="349">
        <v>403200</v>
      </c>
      <c r="E1811" s="344">
        <f t="shared" si="165"/>
        <v>9.1991786447638599</v>
      </c>
      <c r="F1811" s="345">
        <f>SUM(E$12:E1811)</f>
        <v>8876.9245182257655</v>
      </c>
      <c r="G1811" s="345">
        <f t="shared" si="166"/>
        <v>295.89748394085888</v>
      </c>
      <c r="H1811" s="350">
        <f t="shared" si="167"/>
        <v>186</v>
      </c>
      <c r="I1811" s="350">
        <f t="shared" si="167"/>
        <v>70</v>
      </c>
    </row>
    <row r="1812" spans="2:9" hidden="1" x14ac:dyDescent="0.3">
      <c r="B1812" s="354">
        <v>1801</v>
      </c>
      <c r="C1812" s="393">
        <v>308658434</v>
      </c>
      <c r="D1812" s="349">
        <v>403525</v>
      </c>
      <c r="E1812" s="344">
        <f t="shared" si="165"/>
        <v>9.206593657312343</v>
      </c>
      <c r="F1812" s="345">
        <f>SUM(E$12:E1812)</f>
        <v>8886.1311118830781</v>
      </c>
      <c r="G1812" s="345">
        <f t="shared" si="166"/>
        <v>296.2043703961026</v>
      </c>
      <c r="H1812" s="350">
        <f t="shared" si="167"/>
        <v>186</v>
      </c>
      <c r="I1812" s="350">
        <f t="shared" si="167"/>
        <v>70</v>
      </c>
    </row>
    <row r="1813" spans="2:9" hidden="1" x14ac:dyDescent="0.3">
      <c r="B1813" s="354">
        <v>1802</v>
      </c>
      <c r="C1813" s="393">
        <v>309061959</v>
      </c>
      <c r="D1813" s="349">
        <v>403850</v>
      </c>
      <c r="E1813" s="344">
        <f t="shared" si="165"/>
        <v>9.2140086698608261</v>
      </c>
      <c r="F1813" s="345">
        <f>SUM(E$12:E1813)</f>
        <v>8895.3451205529382</v>
      </c>
      <c r="G1813" s="345">
        <f t="shared" si="166"/>
        <v>296.51150401843125</v>
      </c>
      <c r="H1813" s="350">
        <f t="shared" si="167"/>
        <v>186</v>
      </c>
      <c r="I1813" s="350">
        <f t="shared" si="167"/>
        <v>70</v>
      </c>
    </row>
    <row r="1814" spans="2:9" hidden="1" x14ac:dyDescent="0.3">
      <c r="B1814" s="354">
        <v>1803</v>
      </c>
      <c r="C1814" s="393">
        <v>309465809</v>
      </c>
      <c r="D1814" s="349">
        <v>404175</v>
      </c>
      <c r="E1814" s="344">
        <f t="shared" si="165"/>
        <v>9.2214236824093092</v>
      </c>
      <c r="F1814" s="345">
        <f>SUM(E$12:E1814)</f>
        <v>8904.5665442353475</v>
      </c>
      <c r="G1814" s="345">
        <f t="shared" si="166"/>
        <v>296.81888480784494</v>
      </c>
      <c r="H1814" s="350">
        <f t="shared" si="167"/>
        <v>186</v>
      </c>
      <c r="I1814" s="350">
        <f t="shared" si="167"/>
        <v>70</v>
      </c>
    </row>
    <row r="1815" spans="2:9" hidden="1" x14ac:dyDescent="0.3">
      <c r="B1815" s="354">
        <v>1804</v>
      </c>
      <c r="C1815" s="393">
        <v>309869984</v>
      </c>
      <c r="D1815" s="349">
        <v>404500</v>
      </c>
      <c r="E1815" s="344">
        <f t="shared" si="165"/>
        <v>9.2288386949577923</v>
      </c>
      <c r="F1815" s="345">
        <f>SUM(E$12:E1815)</f>
        <v>8913.795382930306</v>
      </c>
      <c r="G1815" s="345">
        <f t="shared" si="166"/>
        <v>297.12651276434354</v>
      </c>
      <c r="H1815" s="350">
        <f t="shared" si="167"/>
        <v>186</v>
      </c>
      <c r="I1815" s="350">
        <f t="shared" si="167"/>
        <v>70</v>
      </c>
    </row>
    <row r="1816" spans="2:9" hidden="1" x14ac:dyDescent="0.3">
      <c r="B1816" s="354">
        <v>1805</v>
      </c>
      <c r="C1816" s="393">
        <v>310274484</v>
      </c>
      <c r="D1816" s="349">
        <v>404825</v>
      </c>
      <c r="E1816" s="344">
        <f t="shared" si="165"/>
        <v>9.2362537075062736</v>
      </c>
      <c r="F1816" s="345">
        <f>SUM(E$12:E1816)</f>
        <v>8923.031636637812</v>
      </c>
      <c r="G1816" s="345">
        <f t="shared" si="166"/>
        <v>297.43438788792707</v>
      </c>
      <c r="H1816" s="350">
        <f t="shared" si="167"/>
        <v>186</v>
      </c>
      <c r="I1816" s="350">
        <f t="shared" si="167"/>
        <v>70</v>
      </c>
    </row>
    <row r="1817" spans="2:9" hidden="1" x14ac:dyDescent="0.3">
      <c r="B1817" s="354">
        <v>1806</v>
      </c>
      <c r="C1817" s="393">
        <v>310679309</v>
      </c>
      <c r="D1817" s="349">
        <v>405151</v>
      </c>
      <c r="E1817" s="344">
        <f t="shared" si="165"/>
        <v>9.2436915354779838</v>
      </c>
      <c r="F1817" s="345">
        <f>SUM(E$12:E1817)</f>
        <v>8932.2753281732894</v>
      </c>
      <c r="G1817" s="345">
        <f t="shared" si="166"/>
        <v>297.74251093910965</v>
      </c>
      <c r="H1817" s="350">
        <f t="shared" si="167"/>
        <v>186</v>
      </c>
      <c r="I1817" s="350">
        <f t="shared" si="167"/>
        <v>70</v>
      </c>
    </row>
    <row r="1818" spans="2:9" hidden="1" x14ac:dyDescent="0.3">
      <c r="B1818" s="354">
        <v>1807</v>
      </c>
      <c r="C1818" s="393">
        <v>311084460</v>
      </c>
      <c r="D1818" s="349">
        <v>405476</v>
      </c>
      <c r="E1818" s="344">
        <f t="shared" si="165"/>
        <v>9.2511065480264651</v>
      </c>
      <c r="F1818" s="345">
        <f>SUM(E$12:E1818)</f>
        <v>8941.526434721316</v>
      </c>
      <c r="G1818" s="345">
        <f t="shared" si="166"/>
        <v>298.0508811573772</v>
      </c>
      <c r="H1818" s="350">
        <f t="shared" si="167"/>
        <v>186</v>
      </c>
      <c r="I1818" s="350">
        <f t="shared" si="167"/>
        <v>70</v>
      </c>
    </row>
    <row r="1819" spans="2:9" hidden="1" x14ac:dyDescent="0.3">
      <c r="B1819" s="354">
        <v>1808</v>
      </c>
      <c r="C1819" s="393">
        <v>311489936</v>
      </c>
      <c r="D1819" s="349">
        <v>405802</v>
      </c>
      <c r="E1819" s="344">
        <f t="shared" si="165"/>
        <v>9.2585443759981754</v>
      </c>
      <c r="F1819" s="345">
        <f>SUM(E$12:E1819)</f>
        <v>8950.7849790973141</v>
      </c>
      <c r="G1819" s="345">
        <f t="shared" si="166"/>
        <v>298.35949930324381</v>
      </c>
      <c r="H1819" s="350">
        <f t="shared" si="167"/>
        <v>186</v>
      </c>
      <c r="I1819" s="350">
        <f t="shared" si="167"/>
        <v>70</v>
      </c>
    </row>
    <row r="1820" spans="2:9" hidden="1" x14ac:dyDescent="0.3">
      <c r="B1820" s="354">
        <v>1809</v>
      </c>
      <c r="C1820" s="393">
        <v>311895738</v>
      </c>
      <c r="D1820" s="349">
        <v>406128</v>
      </c>
      <c r="E1820" s="344">
        <f t="shared" si="165"/>
        <v>9.2659822039698838</v>
      </c>
      <c r="F1820" s="345">
        <f>SUM(E$12:E1820)</f>
        <v>8960.0509613012837</v>
      </c>
      <c r="G1820" s="345">
        <f t="shared" si="166"/>
        <v>298.66836537670946</v>
      </c>
      <c r="H1820" s="350">
        <f t="shared" si="167"/>
        <v>186</v>
      </c>
      <c r="I1820" s="350">
        <f t="shared" si="167"/>
        <v>70</v>
      </c>
    </row>
    <row r="1821" spans="2:9" hidden="1" x14ac:dyDescent="0.3">
      <c r="B1821" s="354">
        <v>1810</v>
      </c>
      <c r="C1821" s="393">
        <v>312301866</v>
      </c>
      <c r="D1821" s="349">
        <v>406454</v>
      </c>
      <c r="E1821" s="344">
        <f t="shared" si="165"/>
        <v>9.2734200319415923</v>
      </c>
      <c r="F1821" s="345">
        <f>SUM(E$12:E1821)</f>
        <v>8969.3243813332247</v>
      </c>
      <c r="G1821" s="345">
        <f t="shared" si="166"/>
        <v>298.97747937777416</v>
      </c>
      <c r="H1821" s="350">
        <f t="shared" si="167"/>
        <v>186</v>
      </c>
      <c r="I1821" s="350">
        <f t="shared" si="167"/>
        <v>70</v>
      </c>
    </row>
    <row r="1822" spans="2:9" hidden="1" x14ac:dyDescent="0.3">
      <c r="B1822" s="354">
        <v>1811</v>
      </c>
      <c r="C1822" s="393">
        <v>312708320</v>
      </c>
      <c r="D1822" s="349">
        <v>406780</v>
      </c>
      <c r="E1822" s="344">
        <f t="shared" si="165"/>
        <v>9.2808578599133007</v>
      </c>
      <c r="F1822" s="345">
        <f>SUM(E$12:E1822)</f>
        <v>8978.6052391931371</v>
      </c>
      <c r="G1822" s="345">
        <f t="shared" si="166"/>
        <v>299.28684130643791</v>
      </c>
      <c r="H1822" s="350">
        <f t="shared" si="167"/>
        <v>186</v>
      </c>
      <c r="I1822" s="350">
        <f t="shared" si="167"/>
        <v>70</v>
      </c>
    </row>
    <row r="1823" spans="2:9" hidden="1" x14ac:dyDescent="0.3">
      <c r="B1823" s="354">
        <v>1812</v>
      </c>
      <c r="C1823" s="393">
        <v>313115100</v>
      </c>
      <c r="D1823" s="349">
        <v>407106</v>
      </c>
      <c r="E1823" s="344">
        <f t="shared" si="165"/>
        <v>9.2882956878850109</v>
      </c>
      <c r="F1823" s="345">
        <f>SUM(E$12:E1823)</f>
        <v>8987.8935348810228</v>
      </c>
      <c r="G1823" s="345">
        <f t="shared" si="166"/>
        <v>299.59645116270076</v>
      </c>
      <c r="H1823" s="350">
        <f t="shared" si="167"/>
        <v>186</v>
      </c>
      <c r="I1823" s="350">
        <f t="shared" si="167"/>
        <v>70</v>
      </c>
    </row>
    <row r="1824" spans="2:9" hidden="1" x14ac:dyDescent="0.3">
      <c r="B1824" s="354">
        <v>1813</v>
      </c>
      <c r="C1824" s="393">
        <v>313522206</v>
      </c>
      <c r="D1824" s="349">
        <v>407432</v>
      </c>
      <c r="E1824" s="344">
        <f t="shared" si="165"/>
        <v>9.2957335158567194</v>
      </c>
      <c r="F1824" s="345">
        <f>SUM(E$12:E1824)</f>
        <v>8997.1892683968799</v>
      </c>
      <c r="G1824" s="345">
        <f t="shared" si="166"/>
        <v>299.90630894656266</v>
      </c>
      <c r="H1824" s="350">
        <f t="shared" ref="H1824:I1839" si="168">H1823</f>
        <v>186</v>
      </c>
      <c r="I1824" s="350">
        <f t="shared" si="168"/>
        <v>70</v>
      </c>
    </row>
    <row r="1825" spans="2:9" hidden="1" x14ac:dyDescent="0.3">
      <c r="B1825" s="354">
        <v>1814</v>
      </c>
      <c r="C1825" s="393">
        <v>313929638</v>
      </c>
      <c r="D1825" s="349">
        <v>407758</v>
      </c>
      <c r="E1825" s="344">
        <f t="shared" si="165"/>
        <v>9.3031713438284278</v>
      </c>
      <c r="F1825" s="345">
        <f>SUM(E$12:E1825)</f>
        <v>9006.4924397407085</v>
      </c>
      <c r="G1825" s="345">
        <f t="shared" si="166"/>
        <v>300.21641465802361</v>
      </c>
      <c r="H1825" s="350">
        <f t="shared" si="168"/>
        <v>186</v>
      </c>
      <c r="I1825" s="350">
        <f t="shared" si="168"/>
        <v>70</v>
      </c>
    </row>
    <row r="1826" spans="2:9" hidden="1" x14ac:dyDescent="0.3">
      <c r="B1826" s="354">
        <v>1815</v>
      </c>
      <c r="C1826" s="393">
        <v>314337396</v>
      </c>
      <c r="D1826" s="349">
        <v>408085</v>
      </c>
      <c r="E1826" s="344">
        <f t="shared" si="165"/>
        <v>9.3106319872233634</v>
      </c>
      <c r="F1826" s="345">
        <f>SUM(E$12:E1826)</f>
        <v>9015.8030717279325</v>
      </c>
      <c r="G1826" s="345">
        <f t="shared" si="166"/>
        <v>300.52676905759773</v>
      </c>
      <c r="H1826" s="350">
        <f t="shared" si="168"/>
        <v>186</v>
      </c>
      <c r="I1826" s="350">
        <f t="shared" si="168"/>
        <v>70</v>
      </c>
    </row>
    <row r="1827" spans="2:9" hidden="1" x14ac:dyDescent="0.3">
      <c r="B1827" s="354">
        <v>1816</v>
      </c>
      <c r="C1827" s="393">
        <v>314745481</v>
      </c>
      <c r="D1827" s="349">
        <v>408411</v>
      </c>
      <c r="E1827" s="344">
        <f t="shared" si="165"/>
        <v>9.3180698151950718</v>
      </c>
      <c r="F1827" s="345">
        <f>SUM(E$12:E1827)</f>
        <v>9025.121141543128</v>
      </c>
      <c r="G1827" s="345">
        <f t="shared" si="166"/>
        <v>300.83737138477096</v>
      </c>
      <c r="H1827" s="350">
        <f t="shared" si="168"/>
        <v>186</v>
      </c>
      <c r="I1827" s="350">
        <f t="shared" si="168"/>
        <v>70</v>
      </c>
    </row>
    <row r="1828" spans="2:9" hidden="1" x14ac:dyDescent="0.3">
      <c r="B1828" s="354">
        <v>1817</v>
      </c>
      <c r="C1828" s="393">
        <v>315153892</v>
      </c>
      <c r="D1828" s="349">
        <v>408738</v>
      </c>
      <c r="E1828" s="344">
        <f t="shared" si="165"/>
        <v>9.3255304585900074</v>
      </c>
      <c r="F1828" s="345">
        <f>SUM(E$12:E1828)</f>
        <v>9034.4466720017172</v>
      </c>
      <c r="G1828" s="345">
        <f t="shared" si="166"/>
        <v>301.14822240005725</v>
      </c>
      <c r="H1828" s="350">
        <f t="shared" si="168"/>
        <v>186</v>
      </c>
      <c r="I1828" s="350">
        <f t="shared" si="168"/>
        <v>70</v>
      </c>
    </row>
    <row r="1829" spans="2:9" hidden="1" x14ac:dyDescent="0.3">
      <c r="B1829" s="354">
        <v>1818</v>
      </c>
      <c r="C1829" s="393">
        <v>315562630</v>
      </c>
      <c r="D1829" s="349">
        <v>409065</v>
      </c>
      <c r="E1829" s="344">
        <f t="shared" si="165"/>
        <v>9.3329911019849412</v>
      </c>
      <c r="F1829" s="345">
        <f>SUM(E$12:E1829)</f>
        <v>9043.7796631037018</v>
      </c>
      <c r="G1829" s="345">
        <f t="shared" si="166"/>
        <v>301.45932210345671</v>
      </c>
      <c r="H1829" s="350">
        <f t="shared" si="168"/>
        <v>186</v>
      </c>
      <c r="I1829" s="350">
        <f t="shared" si="168"/>
        <v>70</v>
      </c>
    </row>
    <row r="1830" spans="2:9" hidden="1" x14ac:dyDescent="0.3">
      <c r="B1830" s="354">
        <v>1819</v>
      </c>
      <c r="C1830" s="393">
        <v>315971695</v>
      </c>
      <c r="D1830" s="349">
        <v>409391</v>
      </c>
      <c r="E1830" s="344">
        <f t="shared" si="165"/>
        <v>9.3404289299566514</v>
      </c>
      <c r="F1830" s="345">
        <f>SUM(E$12:E1830)</f>
        <v>9053.1200920336578</v>
      </c>
      <c r="G1830" s="345">
        <f t="shared" si="166"/>
        <v>301.77066973445528</v>
      </c>
      <c r="H1830" s="350">
        <f t="shared" si="168"/>
        <v>186</v>
      </c>
      <c r="I1830" s="350">
        <f t="shared" si="168"/>
        <v>70</v>
      </c>
    </row>
    <row r="1831" spans="2:9" hidden="1" x14ac:dyDescent="0.3">
      <c r="B1831" s="354">
        <v>1820</v>
      </c>
      <c r="C1831" s="393">
        <v>316381086</v>
      </c>
      <c r="D1831" s="349">
        <v>409718</v>
      </c>
      <c r="E1831" s="344">
        <f t="shared" si="165"/>
        <v>9.3478895733515852</v>
      </c>
      <c r="F1831" s="345">
        <f>SUM(E$12:E1831)</f>
        <v>9062.4679816070093</v>
      </c>
      <c r="G1831" s="345">
        <f t="shared" si="166"/>
        <v>302.08226605356697</v>
      </c>
      <c r="H1831" s="350">
        <f t="shared" si="168"/>
        <v>186</v>
      </c>
      <c r="I1831" s="350">
        <f t="shared" si="168"/>
        <v>70</v>
      </c>
    </row>
    <row r="1832" spans="2:9" hidden="1" x14ac:dyDescent="0.3">
      <c r="B1832" s="354">
        <v>1821</v>
      </c>
      <c r="C1832" s="393">
        <v>316790804</v>
      </c>
      <c r="D1832" s="349">
        <v>410046</v>
      </c>
      <c r="E1832" s="344">
        <f t="shared" si="165"/>
        <v>9.3553730321697461</v>
      </c>
      <c r="F1832" s="345">
        <f>SUM(E$12:E1832)</f>
        <v>9071.8233546391784</v>
      </c>
      <c r="G1832" s="345">
        <f t="shared" si="166"/>
        <v>302.39411182130596</v>
      </c>
      <c r="H1832" s="350">
        <f t="shared" si="168"/>
        <v>186</v>
      </c>
      <c r="I1832" s="350">
        <f t="shared" si="168"/>
        <v>70</v>
      </c>
    </row>
    <row r="1833" spans="2:9" hidden="1" x14ac:dyDescent="0.3">
      <c r="B1833" s="354">
        <v>1822</v>
      </c>
      <c r="C1833" s="393">
        <v>317200850</v>
      </c>
      <c r="D1833" s="349">
        <v>410373</v>
      </c>
      <c r="E1833" s="344">
        <f t="shared" si="165"/>
        <v>9.3628336755646817</v>
      </c>
      <c r="F1833" s="345">
        <f>SUM(E$12:E1833)</f>
        <v>9081.186188314743</v>
      </c>
      <c r="G1833" s="345">
        <f t="shared" si="166"/>
        <v>302.70620627715812</v>
      </c>
      <c r="H1833" s="350">
        <f t="shared" si="168"/>
        <v>186</v>
      </c>
      <c r="I1833" s="350">
        <f t="shared" si="168"/>
        <v>70</v>
      </c>
    </row>
    <row r="1834" spans="2:9" hidden="1" x14ac:dyDescent="0.3">
      <c r="B1834" s="354">
        <v>1823</v>
      </c>
      <c r="C1834" s="393">
        <v>317611223</v>
      </c>
      <c r="D1834" s="349">
        <v>410700</v>
      </c>
      <c r="E1834" s="344">
        <f t="shared" si="165"/>
        <v>9.3702943189596173</v>
      </c>
      <c r="F1834" s="345">
        <f>SUM(E$12:E1834)</f>
        <v>9090.5564826337031</v>
      </c>
      <c r="G1834" s="345">
        <f t="shared" si="166"/>
        <v>303.01854942112345</v>
      </c>
      <c r="H1834" s="350">
        <f t="shared" si="168"/>
        <v>186</v>
      </c>
      <c r="I1834" s="350">
        <f t="shared" si="168"/>
        <v>70</v>
      </c>
    </row>
    <row r="1835" spans="2:9" hidden="1" x14ac:dyDescent="0.3">
      <c r="B1835" s="354">
        <v>1824</v>
      </c>
      <c r="C1835" s="393">
        <v>318021923</v>
      </c>
      <c r="D1835" s="349">
        <v>411027</v>
      </c>
      <c r="E1835" s="344">
        <f t="shared" si="165"/>
        <v>9.3777549623545511</v>
      </c>
      <c r="F1835" s="345">
        <f>SUM(E$12:E1835)</f>
        <v>9099.9342375960568</v>
      </c>
      <c r="G1835" s="345">
        <f t="shared" si="166"/>
        <v>303.33114125320191</v>
      </c>
      <c r="H1835" s="350">
        <f t="shared" si="168"/>
        <v>186</v>
      </c>
      <c r="I1835" s="350">
        <f t="shared" si="168"/>
        <v>70</v>
      </c>
    </row>
    <row r="1836" spans="2:9" hidden="1" x14ac:dyDescent="0.3">
      <c r="B1836" s="354">
        <v>1825</v>
      </c>
      <c r="C1836" s="393">
        <v>318432950</v>
      </c>
      <c r="D1836" s="349">
        <v>411355</v>
      </c>
      <c r="E1836" s="344">
        <f t="shared" si="165"/>
        <v>9.385238421172712</v>
      </c>
      <c r="F1836" s="345">
        <f>SUM(E$12:E1836)</f>
        <v>9109.31947601723</v>
      </c>
      <c r="G1836" s="345">
        <f t="shared" si="166"/>
        <v>303.64398253390766</v>
      </c>
      <c r="H1836" s="350">
        <f t="shared" si="168"/>
        <v>186</v>
      </c>
      <c r="I1836" s="350">
        <f t="shared" si="168"/>
        <v>70</v>
      </c>
    </row>
    <row r="1837" spans="2:9" hidden="1" x14ac:dyDescent="0.3">
      <c r="B1837" s="354">
        <v>1826</v>
      </c>
      <c r="C1837" s="393">
        <v>318844305</v>
      </c>
      <c r="D1837" s="349">
        <v>411683</v>
      </c>
      <c r="E1837" s="344">
        <f t="shared" si="165"/>
        <v>9.3927218799908747</v>
      </c>
      <c r="F1837" s="345">
        <f>SUM(E$12:E1837)</f>
        <v>9118.7121978972209</v>
      </c>
      <c r="G1837" s="345">
        <f t="shared" si="166"/>
        <v>303.95707326324072</v>
      </c>
      <c r="H1837" s="350">
        <f t="shared" si="168"/>
        <v>186</v>
      </c>
      <c r="I1837" s="350">
        <f t="shared" si="168"/>
        <v>70</v>
      </c>
    </row>
    <row r="1838" spans="2:9" hidden="1" x14ac:dyDescent="0.3">
      <c r="B1838" s="354">
        <v>1827</v>
      </c>
      <c r="C1838" s="393">
        <v>319255988</v>
      </c>
      <c r="D1838" s="349">
        <v>412010</v>
      </c>
      <c r="E1838" s="344">
        <f t="shared" si="165"/>
        <v>9.4001825233858085</v>
      </c>
      <c r="F1838" s="345">
        <f>SUM(E$12:E1838)</f>
        <v>9128.1123804206072</v>
      </c>
      <c r="G1838" s="345">
        <f t="shared" si="166"/>
        <v>304.27041268068689</v>
      </c>
      <c r="H1838" s="350">
        <f t="shared" si="168"/>
        <v>186</v>
      </c>
      <c r="I1838" s="350">
        <f t="shared" si="168"/>
        <v>70</v>
      </c>
    </row>
    <row r="1839" spans="2:9" hidden="1" x14ac:dyDescent="0.3">
      <c r="B1839" s="354">
        <v>1828</v>
      </c>
      <c r="C1839" s="393">
        <v>319667998</v>
      </c>
      <c r="D1839" s="349">
        <v>412338</v>
      </c>
      <c r="E1839" s="344">
        <f t="shared" si="165"/>
        <v>9.4076659822039694</v>
      </c>
      <c r="F1839" s="345">
        <f>SUM(E$12:E1839)</f>
        <v>9137.5200464028112</v>
      </c>
      <c r="G1839" s="345">
        <f t="shared" si="166"/>
        <v>304.58400154676036</v>
      </c>
      <c r="H1839" s="350">
        <f t="shared" si="168"/>
        <v>186</v>
      </c>
      <c r="I1839" s="350">
        <f t="shared" si="168"/>
        <v>70</v>
      </c>
    </row>
    <row r="1840" spans="2:9" hidden="1" x14ac:dyDescent="0.3">
      <c r="B1840" s="354">
        <v>1829</v>
      </c>
      <c r="C1840" s="393">
        <v>320080336</v>
      </c>
      <c r="D1840" s="349">
        <v>412666</v>
      </c>
      <c r="E1840" s="344">
        <f t="shared" si="165"/>
        <v>9.4151494410221304</v>
      </c>
      <c r="F1840" s="345">
        <f>SUM(E$12:E1840)</f>
        <v>9146.9351958438328</v>
      </c>
      <c r="G1840" s="345">
        <f t="shared" si="166"/>
        <v>304.89783986146108</v>
      </c>
      <c r="H1840" s="350">
        <f t="shared" ref="H1840:I1855" si="169">H1839</f>
        <v>186</v>
      </c>
      <c r="I1840" s="350">
        <f t="shared" si="169"/>
        <v>70</v>
      </c>
    </row>
    <row r="1841" spans="2:9" hidden="1" x14ac:dyDescent="0.3">
      <c r="B1841" s="354">
        <v>1830</v>
      </c>
      <c r="C1841" s="393">
        <v>320493002</v>
      </c>
      <c r="D1841" s="349">
        <v>412994</v>
      </c>
      <c r="E1841" s="344">
        <f t="shared" si="165"/>
        <v>9.4226328998402913</v>
      </c>
      <c r="F1841" s="345">
        <f>SUM(E$12:E1841)</f>
        <v>9156.357828743674</v>
      </c>
      <c r="G1841" s="345">
        <f t="shared" si="166"/>
        <v>305.21192762478915</v>
      </c>
      <c r="H1841" s="350">
        <f t="shared" si="169"/>
        <v>186</v>
      </c>
      <c r="I1841" s="350">
        <f t="shared" si="169"/>
        <v>70</v>
      </c>
    </row>
    <row r="1842" spans="2:9" hidden="1" x14ac:dyDescent="0.3">
      <c r="B1842" s="354">
        <v>1831</v>
      </c>
      <c r="C1842" s="393">
        <v>320905996</v>
      </c>
      <c r="D1842" s="349">
        <v>413323</v>
      </c>
      <c r="E1842" s="344">
        <f t="shared" si="165"/>
        <v>9.4301391740816793</v>
      </c>
      <c r="F1842" s="345">
        <f>SUM(E$12:E1842)</f>
        <v>9165.7879679177549</v>
      </c>
      <c r="G1842" s="345">
        <f t="shared" si="166"/>
        <v>305.52626559725849</v>
      </c>
      <c r="H1842" s="350">
        <f t="shared" si="169"/>
        <v>186</v>
      </c>
      <c r="I1842" s="350">
        <f t="shared" si="169"/>
        <v>70</v>
      </c>
    </row>
    <row r="1843" spans="2:9" hidden="1" x14ac:dyDescent="0.3">
      <c r="B1843" s="354">
        <v>1832</v>
      </c>
      <c r="C1843" s="393">
        <v>321319319</v>
      </c>
      <c r="D1843" s="349">
        <v>413651</v>
      </c>
      <c r="E1843" s="344">
        <f t="shared" si="165"/>
        <v>9.4376226328998403</v>
      </c>
      <c r="F1843" s="345">
        <f>SUM(E$12:E1843)</f>
        <v>9175.2255905506554</v>
      </c>
      <c r="G1843" s="345">
        <f t="shared" si="166"/>
        <v>305.84085301835518</v>
      </c>
      <c r="H1843" s="350">
        <f t="shared" si="169"/>
        <v>186</v>
      </c>
      <c r="I1843" s="350">
        <f t="shared" si="169"/>
        <v>70</v>
      </c>
    </row>
    <row r="1844" spans="2:9" hidden="1" x14ac:dyDescent="0.3">
      <c r="B1844" s="354">
        <v>1833</v>
      </c>
      <c r="C1844" s="393">
        <v>321732970</v>
      </c>
      <c r="D1844" s="349">
        <v>413979</v>
      </c>
      <c r="E1844" s="344">
        <f t="shared" si="165"/>
        <v>9.4451060917180012</v>
      </c>
      <c r="F1844" s="345">
        <f>SUM(E$12:E1844)</f>
        <v>9184.6706966423735</v>
      </c>
      <c r="G1844" s="345">
        <f t="shared" si="166"/>
        <v>306.15568988807911</v>
      </c>
      <c r="H1844" s="350">
        <f t="shared" si="169"/>
        <v>186</v>
      </c>
      <c r="I1844" s="350">
        <f t="shared" si="169"/>
        <v>70</v>
      </c>
    </row>
    <row r="1845" spans="2:9" hidden="1" x14ac:dyDescent="0.3">
      <c r="B1845" s="354">
        <v>1834</v>
      </c>
      <c r="C1845" s="393">
        <v>322146949</v>
      </c>
      <c r="D1845" s="349">
        <v>414308</v>
      </c>
      <c r="E1845" s="344">
        <f t="shared" si="165"/>
        <v>9.4526123659593893</v>
      </c>
      <c r="F1845" s="345">
        <f>SUM(E$12:E1845)</f>
        <v>9194.1233090083333</v>
      </c>
      <c r="G1845" s="345">
        <f t="shared" si="166"/>
        <v>306.47077696694447</v>
      </c>
      <c r="H1845" s="350">
        <f t="shared" si="169"/>
        <v>186</v>
      </c>
      <c r="I1845" s="350">
        <f t="shared" si="169"/>
        <v>70</v>
      </c>
    </row>
    <row r="1846" spans="2:9" hidden="1" x14ac:dyDescent="0.3">
      <c r="B1846" s="354">
        <v>1835</v>
      </c>
      <c r="C1846" s="393">
        <v>322561257</v>
      </c>
      <c r="D1846" s="349">
        <v>414637</v>
      </c>
      <c r="E1846" s="344">
        <f t="shared" si="165"/>
        <v>9.4601186402007755</v>
      </c>
      <c r="F1846" s="345">
        <f>SUM(E$12:E1846)</f>
        <v>9203.5834276485348</v>
      </c>
      <c r="G1846" s="345">
        <f t="shared" si="166"/>
        <v>306.78611425495114</v>
      </c>
      <c r="H1846" s="350">
        <f t="shared" si="169"/>
        <v>186</v>
      </c>
      <c r="I1846" s="350">
        <f t="shared" si="169"/>
        <v>70</v>
      </c>
    </row>
    <row r="1847" spans="2:9" hidden="1" x14ac:dyDescent="0.3">
      <c r="B1847" s="354">
        <v>1836</v>
      </c>
      <c r="C1847" s="393">
        <v>322975894</v>
      </c>
      <c r="D1847" s="349">
        <v>414965</v>
      </c>
      <c r="E1847" s="344">
        <f t="shared" si="165"/>
        <v>9.4537977855743378</v>
      </c>
      <c r="F1847" s="345">
        <f>SUM(E$12:E1847)</f>
        <v>9213.0372254341091</v>
      </c>
      <c r="G1847" s="345">
        <f t="shared" si="166"/>
        <v>307.10124084780364</v>
      </c>
      <c r="H1847" s="350">
        <v>191</v>
      </c>
      <c r="I1847" s="350">
        <f t="shared" si="169"/>
        <v>70</v>
      </c>
    </row>
    <row r="1848" spans="2:9" hidden="1" x14ac:dyDescent="0.3">
      <c r="B1848" s="354">
        <v>1837</v>
      </c>
      <c r="C1848" s="393">
        <v>323390859</v>
      </c>
      <c r="D1848" s="349">
        <v>415294</v>
      </c>
      <c r="E1848" s="344">
        <f t="shared" si="165"/>
        <v>9.4612931152321504</v>
      </c>
      <c r="F1848" s="345">
        <f>SUM(E$12:E1848)</f>
        <v>9222.4985185493406</v>
      </c>
      <c r="G1848" s="345">
        <f t="shared" si="166"/>
        <v>307.41661728497803</v>
      </c>
      <c r="H1848" s="350">
        <f t="shared" si="169"/>
        <v>191</v>
      </c>
      <c r="I1848" s="350">
        <f t="shared" si="169"/>
        <v>70</v>
      </c>
    </row>
    <row r="1849" spans="2:9" hidden="1" x14ac:dyDescent="0.3">
      <c r="B1849" s="354">
        <v>1838</v>
      </c>
      <c r="C1849" s="393">
        <v>323806153</v>
      </c>
      <c r="D1849" s="349">
        <v>415623</v>
      </c>
      <c r="E1849" s="344">
        <f t="shared" si="165"/>
        <v>9.4687884448899613</v>
      </c>
      <c r="F1849" s="345">
        <f>SUM(E$12:E1849)</f>
        <v>9231.967306994231</v>
      </c>
      <c r="G1849" s="345">
        <f t="shared" si="166"/>
        <v>307.73224356647438</v>
      </c>
      <c r="H1849" s="350">
        <f t="shared" si="169"/>
        <v>191</v>
      </c>
      <c r="I1849" s="350">
        <f t="shared" si="169"/>
        <v>70</v>
      </c>
    </row>
    <row r="1850" spans="2:9" hidden="1" x14ac:dyDescent="0.3">
      <c r="B1850" s="354">
        <v>1839</v>
      </c>
      <c r="C1850" s="393">
        <v>324221776</v>
      </c>
      <c r="D1850" s="349">
        <v>415952</v>
      </c>
      <c r="E1850" s="344">
        <f t="shared" si="165"/>
        <v>9.4762837745477739</v>
      </c>
      <c r="F1850" s="345">
        <f>SUM(E$12:E1850)</f>
        <v>9241.4435907687784</v>
      </c>
      <c r="G1850" s="345">
        <f t="shared" si="166"/>
        <v>308.04811969229263</v>
      </c>
      <c r="H1850" s="350">
        <f t="shared" si="169"/>
        <v>191</v>
      </c>
      <c r="I1850" s="350">
        <f t="shared" si="169"/>
        <v>70</v>
      </c>
    </row>
    <row r="1851" spans="2:9" hidden="1" x14ac:dyDescent="0.3">
      <c r="B1851" s="354">
        <v>1840</v>
      </c>
      <c r="C1851" s="393">
        <v>324637728</v>
      </c>
      <c r="D1851" s="349">
        <v>416282</v>
      </c>
      <c r="E1851" s="344">
        <f t="shared" si="165"/>
        <v>9.4838018863626008</v>
      </c>
      <c r="F1851" s="345">
        <f>SUM(E$12:E1851)</f>
        <v>9250.9273926551414</v>
      </c>
      <c r="G1851" s="345">
        <f t="shared" si="166"/>
        <v>308.36424642183806</v>
      </c>
      <c r="H1851" s="350">
        <f t="shared" si="169"/>
        <v>191</v>
      </c>
      <c r="I1851" s="350">
        <f t="shared" si="169"/>
        <v>70</v>
      </c>
    </row>
    <row r="1852" spans="2:9" hidden="1" x14ac:dyDescent="0.3">
      <c r="B1852" s="354">
        <v>1841</v>
      </c>
      <c r="C1852" s="393">
        <v>325054010</v>
      </c>
      <c r="D1852" s="349">
        <v>416611</v>
      </c>
      <c r="E1852" s="344">
        <f t="shared" si="165"/>
        <v>9.4912972160204134</v>
      </c>
      <c r="F1852" s="345">
        <f>SUM(E$12:E1852)</f>
        <v>9260.4186898711614</v>
      </c>
      <c r="G1852" s="345">
        <f t="shared" si="166"/>
        <v>308.68062299570539</v>
      </c>
      <c r="H1852" s="350">
        <f t="shared" si="169"/>
        <v>191</v>
      </c>
      <c r="I1852" s="350">
        <f t="shared" si="169"/>
        <v>70</v>
      </c>
    </row>
    <row r="1853" spans="2:9" hidden="1" x14ac:dyDescent="0.3">
      <c r="B1853" s="354">
        <v>1842</v>
      </c>
      <c r="C1853" s="393">
        <v>325470621</v>
      </c>
      <c r="D1853" s="349">
        <v>416940</v>
      </c>
      <c r="E1853" s="344">
        <f t="shared" si="165"/>
        <v>9.4987925456782243</v>
      </c>
      <c r="F1853" s="345">
        <f>SUM(E$12:E1853)</f>
        <v>9269.9174824168404</v>
      </c>
      <c r="G1853" s="345">
        <f t="shared" si="166"/>
        <v>308.99724941389468</v>
      </c>
      <c r="H1853" s="350">
        <f t="shared" si="169"/>
        <v>191</v>
      </c>
      <c r="I1853" s="350">
        <f t="shared" si="169"/>
        <v>70</v>
      </c>
    </row>
    <row r="1854" spans="2:9" hidden="1" x14ac:dyDescent="0.3">
      <c r="B1854" s="354">
        <v>1843</v>
      </c>
      <c r="C1854" s="393">
        <v>325887561</v>
      </c>
      <c r="D1854" s="349">
        <v>417270</v>
      </c>
      <c r="E1854" s="344">
        <f t="shared" si="165"/>
        <v>9.5063106574930512</v>
      </c>
      <c r="F1854" s="345">
        <f>SUM(E$12:E1854)</f>
        <v>9279.4237930743329</v>
      </c>
      <c r="G1854" s="345">
        <f t="shared" si="166"/>
        <v>309.31412643581109</v>
      </c>
      <c r="H1854" s="350">
        <f t="shared" si="169"/>
        <v>191</v>
      </c>
      <c r="I1854" s="350">
        <f t="shared" si="169"/>
        <v>70</v>
      </c>
    </row>
    <row r="1855" spans="2:9" hidden="1" x14ac:dyDescent="0.3">
      <c r="B1855" s="354">
        <v>1844</v>
      </c>
      <c r="C1855" s="393">
        <v>326304831</v>
      </c>
      <c r="D1855" s="349">
        <v>417600</v>
      </c>
      <c r="E1855" s="344">
        <f t="shared" si="165"/>
        <v>9.513828769307878</v>
      </c>
      <c r="F1855" s="345">
        <f>SUM(E$12:E1855)</f>
        <v>9288.937621843641</v>
      </c>
      <c r="G1855" s="345">
        <f t="shared" si="166"/>
        <v>309.63125406145468</v>
      </c>
      <c r="H1855" s="350">
        <f t="shared" si="169"/>
        <v>191</v>
      </c>
      <c r="I1855" s="350">
        <f t="shared" si="169"/>
        <v>70</v>
      </c>
    </row>
    <row r="1856" spans="2:9" hidden="1" x14ac:dyDescent="0.3">
      <c r="B1856" s="354">
        <v>1845</v>
      </c>
      <c r="C1856" s="393">
        <v>326722431</v>
      </c>
      <c r="D1856" s="349">
        <v>417929</v>
      </c>
      <c r="E1856" s="344">
        <f t="shared" si="165"/>
        <v>9.5213240989656907</v>
      </c>
      <c r="F1856" s="345">
        <f>SUM(E$12:E1856)</f>
        <v>9298.4589459426061</v>
      </c>
      <c r="G1856" s="345">
        <f t="shared" si="166"/>
        <v>309.94863153142018</v>
      </c>
      <c r="H1856" s="350">
        <f t="shared" ref="H1856:I1871" si="170">H1855</f>
        <v>191</v>
      </c>
      <c r="I1856" s="350">
        <f t="shared" si="170"/>
        <v>70</v>
      </c>
    </row>
    <row r="1857" spans="2:9" hidden="1" x14ac:dyDescent="0.3">
      <c r="B1857" s="354">
        <v>1846</v>
      </c>
      <c r="C1857" s="393">
        <v>327140360</v>
      </c>
      <c r="D1857" s="349">
        <v>418259</v>
      </c>
      <c r="E1857" s="344">
        <f t="shared" si="165"/>
        <v>9.5288422107805175</v>
      </c>
      <c r="F1857" s="345">
        <f>SUM(E$12:E1857)</f>
        <v>9307.9877881533866</v>
      </c>
      <c r="G1857" s="345">
        <f t="shared" si="166"/>
        <v>310.26625960511291</v>
      </c>
      <c r="H1857" s="350">
        <f t="shared" si="170"/>
        <v>191</v>
      </c>
      <c r="I1857" s="350">
        <f t="shared" si="170"/>
        <v>70</v>
      </c>
    </row>
    <row r="1858" spans="2:9" hidden="1" x14ac:dyDescent="0.3">
      <c r="B1858" s="354">
        <v>1847</v>
      </c>
      <c r="C1858" s="393">
        <v>327558619</v>
      </c>
      <c r="D1858" s="349">
        <v>418589</v>
      </c>
      <c r="E1858" s="344">
        <f t="shared" si="165"/>
        <v>9.5363603225953426</v>
      </c>
      <c r="F1858" s="345">
        <f>SUM(E$12:E1858)</f>
        <v>9317.5241484759827</v>
      </c>
      <c r="G1858" s="345">
        <f t="shared" si="166"/>
        <v>310.58413828253276</v>
      </c>
      <c r="H1858" s="350">
        <f t="shared" si="170"/>
        <v>191</v>
      </c>
      <c r="I1858" s="350">
        <f t="shared" si="170"/>
        <v>70</v>
      </c>
    </row>
    <row r="1859" spans="2:9" hidden="1" x14ac:dyDescent="0.3">
      <c r="B1859" s="354">
        <v>1848</v>
      </c>
      <c r="C1859" s="393">
        <v>327977208</v>
      </c>
      <c r="D1859" s="349">
        <v>418919</v>
      </c>
      <c r="E1859" s="344">
        <f t="shared" si="165"/>
        <v>9.5438784344101695</v>
      </c>
      <c r="F1859" s="345">
        <f>SUM(E$12:E1859)</f>
        <v>9327.0680269103923</v>
      </c>
      <c r="G1859" s="345">
        <f t="shared" si="166"/>
        <v>310.90226756367974</v>
      </c>
      <c r="H1859" s="350">
        <f t="shared" si="170"/>
        <v>191</v>
      </c>
      <c r="I1859" s="350">
        <f t="shared" si="170"/>
        <v>70</v>
      </c>
    </row>
    <row r="1860" spans="2:9" hidden="1" x14ac:dyDescent="0.3">
      <c r="B1860" s="354">
        <v>1849</v>
      </c>
      <c r="C1860" s="393">
        <v>328396127</v>
      </c>
      <c r="D1860" s="349">
        <v>419250</v>
      </c>
      <c r="E1860" s="344">
        <f t="shared" si="165"/>
        <v>9.5514193283820106</v>
      </c>
      <c r="F1860" s="345">
        <f>SUM(E$12:E1860)</f>
        <v>9336.6194462387739</v>
      </c>
      <c r="G1860" s="345">
        <f t="shared" si="166"/>
        <v>311.22064820795913</v>
      </c>
      <c r="H1860" s="350">
        <f t="shared" si="170"/>
        <v>191</v>
      </c>
      <c r="I1860" s="350">
        <f t="shared" si="170"/>
        <v>70</v>
      </c>
    </row>
    <row r="1861" spans="2:9" hidden="1" x14ac:dyDescent="0.3">
      <c r="B1861" s="354">
        <v>1850</v>
      </c>
      <c r="C1861" s="393">
        <v>328815377</v>
      </c>
      <c r="D1861" s="349">
        <v>419580</v>
      </c>
      <c r="E1861" s="344">
        <f t="shared" si="165"/>
        <v>9.5589374401968374</v>
      </c>
      <c r="F1861" s="345">
        <f>SUM(E$12:E1861)</f>
        <v>9346.1783836789709</v>
      </c>
      <c r="G1861" s="345">
        <f t="shared" si="166"/>
        <v>311.5392794559657</v>
      </c>
      <c r="H1861" s="350">
        <f t="shared" si="170"/>
        <v>191</v>
      </c>
      <c r="I1861" s="350">
        <f t="shared" si="170"/>
        <v>70</v>
      </c>
    </row>
    <row r="1862" spans="2:9" hidden="1" x14ac:dyDescent="0.3">
      <c r="B1862" s="354">
        <v>1851</v>
      </c>
      <c r="C1862" s="393">
        <v>329234957</v>
      </c>
      <c r="D1862" s="349">
        <v>419910</v>
      </c>
      <c r="E1862" s="344">
        <f t="shared" si="165"/>
        <v>9.5664555520116643</v>
      </c>
      <c r="F1862" s="345">
        <f>SUM(E$12:E1862)</f>
        <v>9355.7448392309834</v>
      </c>
      <c r="G1862" s="345">
        <f t="shared" si="166"/>
        <v>311.85816130769945</v>
      </c>
      <c r="H1862" s="350">
        <f t="shared" si="170"/>
        <v>191</v>
      </c>
      <c r="I1862" s="350">
        <f t="shared" si="170"/>
        <v>70</v>
      </c>
    </row>
    <row r="1863" spans="2:9" hidden="1" x14ac:dyDescent="0.3">
      <c r="B1863" s="354">
        <v>1852</v>
      </c>
      <c r="C1863" s="393">
        <v>329654867</v>
      </c>
      <c r="D1863" s="349">
        <v>420241</v>
      </c>
      <c r="E1863" s="344">
        <f t="shared" si="165"/>
        <v>9.5739964459835054</v>
      </c>
      <c r="F1863" s="345">
        <f>SUM(E$12:E1863)</f>
        <v>9365.318835676966</v>
      </c>
      <c r="G1863" s="345">
        <f t="shared" si="166"/>
        <v>312.17729452256555</v>
      </c>
      <c r="H1863" s="350">
        <f t="shared" si="170"/>
        <v>191</v>
      </c>
      <c r="I1863" s="350">
        <f t="shared" si="170"/>
        <v>70</v>
      </c>
    </row>
    <row r="1864" spans="2:9" hidden="1" x14ac:dyDescent="0.3">
      <c r="B1864" s="354">
        <v>1853</v>
      </c>
      <c r="C1864" s="393">
        <v>330075108</v>
      </c>
      <c r="D1864" s="349">
        <v>420572</v>
      </c>
      <c r="E1864" s="344">
        <f t="shared" si="165"/>
        <v>9.5815373399553465</v>
      </c>
      <c r="F1864" s="345">
        <f>SUM(E$12:E1864)</f>
        <v>9374.9003730169206</v>
      </c>
      <c r="G1864" s="345">
        <f t="shared" si="166"/>
        <v>312.49667910056399</v>
      </c>
      <c r="H1864" s="350">
        <f t="shared" si="170"/>
        <v>191</v>
      </c>
      <c r="I1864" s="350">
        <f t="shared" si="170"/>
        <v>70</v>
      </c>
    </row>
    <row r="1865" spans="2:9" hidden="1" x14ac:dyDescent="0.3">
      <c r="B1865" s="354">
        <v>1854</v>
      </c>
      <c r="C1865" s="393">
        <v>330495680</v>
      </c>
      <c r="D1865" s="349">
        <v>420903</v>
      </c>
      <c r="E1865" s="344">
        <f t="shared" si="165"/>
        <v>9.5890782339271876</v>
      </c>
      <c r="F1865" s="345">
        <f>SUM(E$12:E1865)</f>
        <v>9384.4894512508472</v>
      </c>
      <c r="G1865" s="345">
        <f t="shared" si="166"/>
        <v>312.81631504169491</v>
      </c>
      <c r="H1865" s="350">
        <f t="shared" si="170"/>
        <v>191</v>
      </c>
      <c r="I1865" s="350">
        <f t="shared" si="170"/>
        <v>70</v>
      </c>
    </row>
    <row r="1866" spans="2:9" hidden="1" x14ac:dyDescent="0.3">
      <c r="B1866" s="354">
        <v>1855</v>
      </c>
      <c r="C1866" s="393">
        <v>330916583</v>
      </c>
      <c r="D1866" s="349">
        <v>421233</v>
      </c>
      <c r="E1866" s="344">
        <f t="shared" si="165"/>
        <v>9.5965963457420145</v>
      </c>
      <c r="F1866" s="345">
        <f>SUM(E$12:E1866)</f>
        <v>9394.0860475965892</v>
      </c>
      <c r="G1866" s="345">
        <f t="shared" si="166"/>
        <v>313.136201586553</v>
      </c>
      <c r="H1866" s="350">
        <f t="shared" si="170"/>
        <v>191</v>
      </c>
      <c r="I1866" s="350">
        <f t="shared" si="170"/>
        <v>70</v>
      </c>
    </row>
    <row r="1867" spans="2:9" hidden="1" x14ac:dyDescent="0.3">
      <c r="B1867" s="354">
        <v>1856</v>
      </c>
      <c r="C1867" s="393">
        <v>331337816</v>
      </c>
      <c r="D1867" s="349">
        <v>421564</v>
      </c>
      <c r="E1867" s="344">
        <f t="shared" si="165"/>
        <v>9.6041372397138556</v>
      </c>
      <c r="F1867" s="345">
        <f>SUM(E$12:E1867)</f>
        <v>9403.6901848363032</v>
      </c>
      <c r="G1867" s="345">
        <f t="shared" si="166"/>
        <v>313.45633949454344</v>
      </c>
      <c r="H1867" s="350">
        <f t="shared" si="170"/>
        <v>191</v>
      </c>
      <c r="I1867" s="350">
        <f t="shared" si="170"/>
        <v>70</v>
      </c>
    </row>
    <row r="1868" spans="2:9" hidden="1" x14ac:dyDescent="0.3">
      <c r="B1868" s="354">
        <v>1857</v>
      </c>
      <c r="C1868" s="393">
        <v>331759380</v>
      </c>
      <c r="D1868" s="349">
        <v>421896</v>
      </c>
      <c r="E1868" s="344">
        <f t="shared" ref="E1868:E1931" si="171">D1868/(VLOOKUP(H1868,$L$12:$N$51,3,0)+VLOOKUP(I1868,$P$12:$R$131,3,0)*$F$8/$E$8)</f>
        <v>9.6117009158427127</v>
      </c>
      <c r="F1868" s="345">
        <f>SUM(E$12:E1868)</f>
        <v>9413.3018857521456</v>
      </c>
      <c r="G1868" s="345">
        <f t="shared" si="166"/>
        <v>313.77672952507152</v>
      </c>
      <c r="H1868" s="350">
        <f t="shared" si="170"/>
        <v>191</v>
      </c>
      <c r="I1868" s="350">
        <f t="shared" si="170"/>
        <v>70</v>
      </c>
    </row>
    <row r="1869" spans="2:9" hidden="1" x14ac:dyDescent="0.3">
      <c r="B1869" s="354">
        <v>1858</v>
      </c>
      <c r="C1869" s="393">
        <v>332181276</v>
      </c>
      <c r="D1869" s="349">
        <v>422227</v>
      </c>
      <c r="E1869" s="344">
        <f t="shared" si="171"/>
        <v>9.6192418098145538</v>
      </c>
      <c r="F1869" s="345">
        <f>SUM(E$12:E1869)</f>
        <v>9422.92112756196</v>
      </c>
      <c r="G1869" s="345">
        <f t="shared" ref="G1869:G1932" si="172">F1869/$B$8</f>
        <v>314.097370918732</v>
      </c>
      <c r="H1869" s="350">
        <f t="shared" si="170"/>
        <v>191</v>
      </c>
      <c r="I1869" s="350">
        <f t="shared" si="170"/>
        <v>70</v>
      </c>
    </row>
    <row r="1870" spans="2:9" hidden="1" x14ac:dyDescent="0.3">
      <c r="B1870" s="354">
        <v>1859</v>
      </c>
      <c r="C1870" s="393">
        <v>332603503</v>
      </c>
      <c r="D1870" s="349">
        <v>422558</v>
      </c>
      <c r="E1870" s="344">
        <f t="shared" si="171"/>
        <v>9.6267827037863949</v>
      </c>
      <c r="F1870" s="345">
        <f>SUM(E$12:E1870)</f>
        <v>9432.5479102657464</v>
      </c>
      <c r="G1870" s="345">
        <f t="shared" si="172"/>
        <v>314.41826367552488</v>
      </c>
      <c r="H1870" s="350">
        <f t="shared" si="170"/>
        <v>191</v>
      </c>
      <c r="I1870" s="350">
        <f t="shared" si="170"/>
        <v>70</v>
      </c>
    </row>
    <row r="1871" spans="2:9" hidden="1" x14ac:dyDescent="0.3">
      <c r="B1871" s="354">
        <v>1860</v>
      </c>
      <c r="C1871" s="393">
        <v>333026061</v>
      </c>
      <c r="D1871" s="349">
        <v>422890</v>
      </c>
      <c r="E1871" s="344">
        <f t="shared" si="171"/>
        <v>9.6343463799152502</v>
      </c>
      <c r="F1871" s="345">
        <f>SUM(E$12:E1871)</f>
        <v>9442.1822566456613</v>
      </c>
      <c r="G1871" s="345">
        <f t="shared" si="172"/>
        <v>314.7394085548554</v>
      </c>
      <c r="H1871" s="350">
        <f t="shared" si="170"/>
        <v>191</v>
      </c>
      <c r="I1871" s="350">
        <f t="shared" si="170"/>
        <v>70</v>
      </c>
    </row>
    <row r="1872" spans="2:9" hidden="1" x14ac:dyDescent="0.3">
      <c r="B1872" s="354">
        <v>1861</v>
      </c>
      <c r="C1872" s="393">
        <v>333448951</v>
      </c>
      <c r="D1872" s="349">
        <v>423221</v>
      </c>
      <c r="E1872" s="344">
        <f t="shared" si="171"/>
        <v>9.6418872738870913</v>
      </c>
      <c r="F1872" s="345">
        <f>SUM(E$12:E1872)</f>
        <v>9451.8241439195481</v>
      </c>
      <c r="G1872" s="345">
        <f t="shared" si="172"/>
        <v>315.06080479731827</v>
      </c>
      <c r="H1872" s="350">
        <f t="shared" ref="H1872:I1887" si="173">H1871</f>
        <v>191</v>
      </c>
      <c r="I1872" s="350">
        <f t="shared" si="173"/>
        <v>70</v>
      </c>
    </row>
    <row r="1873" spans="2:9" hidden="1" x14ac:dyDescent="0.3">
      <c r="B1873" s="354">
        <v>1862</v>
      </c>
      <c r="C1873" s="393">
        <v>333872172</v>
      </c>
      <c r="D1873" s="349">
        <v>423553</v>
      </c>
      <c r="E1873" s="344">
        <f t="shared" si="171"/>
        <v>9.6494509500159467</v>
      </c>
      <c r="F1873" s="345">
        <f>SUM(E$12:E1873)</f>
        <v>9461.4735948695634</v>
      </c>
      <c r="G1873" s="345">
        <f t="shared" si="172"/>
        <v>315.38245316231877</v>
      </c>
      <c r="H1873" s="350">
        <f t="shared" si="173"/>
        <v>191</v>
      </c>
      <c r="I1873" s="350">
        <f t="shared" si="173"/>
        <v>70</v>
      </c>
    </row>
    <row r="1874" spans="2:9" hidden="1" x14ac:dyDescent="0.3">
      <c r="B1874" s="354">
        <v>1863</v>
      </c>
      <c r="C1874" s="393">
        <v>334295725</v>
      </c>
      <c r="D1874" s="349">
        <v>423885</v>
      </c>
      <c r="E1874" s="344">
        <f t="shared" si="171"/>
        <v>9.6570146261448038</v>
      </c>
      <c r="F1874" s="345">
        <f>SUM(E$12:E1874)</f>
        <v>9471.130609495709</v>
      </c>
      <c r="G1874" s="345">
        <f t="shared" si="172"/>
        <v>315.70435364985696</v>
      </c>
      <c r="H1874" s="350">
        <f t="shared" si="173"/>
        <v>191</v>
      </c>
      <c r="I1874" s="350">
        <f t="shared" si="173"/>
        <v>70</v>
      </c>
    </row>
    <row r="1875" spans="2:9" hidden="1" x14ac:dyDescent="0.3">
      <c r="B1875" s="354">
        <v>1864</v>
      </c>
      <c r="C1875" s="393">
        <v>334719610</v>
      </c>
      <c r="D1875" s="349">
        <v>424217</v>
      </c>
      <c r="E1875" s="344">
        <f t="shared" si="171"/>
        <v>9.6645783022736591</v>
      </c>
      <c r="F1875" s="345">
        <f>SUM(E$12:E1875)</f>
        <v>9480.7951877979831</v>
      </c>
      <c r="G1875" s="345">
        <f t="shared" si="172"/>
        <v>316.02650625993277</v>
      </c>
      <c r="H1875" s="350">
        <f t="shared" si="173"/>
        <v>191</v>
      </c>
      <c r="I1875" s="350">
        <f t="shared" si="173"/>
        <v>70</v>
      </c>
    </row>
    <row r="1876" spans="2:9" hidden="1" x14ac:dyDescent="0.3">
      <c r="B1876" s="354">
        <v>1865</v>
      </c>
      <c r="C1876" s="393">
        <v>335143827</v>
      </c>
      <c r="D1876" s="349">
        <v>424549</v>
      </c>
      <c r="E1876" s="344">
        <f t="shared" si="171"/>
        <v>9.6721419784025144</v>
      </c>
      <c r="F1876" s="345">
        <f>SUM(E$12:E1876)</f>
        <v>9490.4673297763857</v>
      </c>
      <c r="G1876" s="345">
        <f t="shared" si="172"/>
        <v>316.34891099254617</v>
      </c>
      <c r="H1876" s="350">
        <f t="shared" si="173"/>
        <v>191</v>
      </c>
      <c r="I1876" s="350">
        <f t="shared" si="173"/>
        <v>70</v>
      </c>
    </row>
    <row r="1877" spans="2:9" hidden="1" x14ac:dyDescent="0.3">
      <c r="B1877" s="354">
        <v>1866</v>
      </c>
      <c r="C1877" s="393">
        <v>335568376</v>
      </c>
      <c r="D1877" s="349">
        <v>424881</v>
      </c>
      <c r="E1877" s="344">
        <f t="shared" si="171"/>
        <v>9.6797056545313716</v>
      </c>
      <c r="F1877" s="345">
        <f>SUM(E$12:E1877)</f>
        <v>9500.1470354309167</v>
      </c>
      <c r="G1877" s="345">
        <f t="shared" si="172"/>
        <v>316.67156784769725</v>
      </c>
      <c r="H1877" s="350">
        <f t="shared" si="173"/>
        <v>191</v>
      </c>
      <c r="I1877" s="350">
        <f t="shared" si="173"/>
        <v>70</v>
      </c>
    </row>
    <row r="1878" spans="2:9" hidden="1" x14ac:dyDescent="0.3">
      <c r="B1878" s="354">
        <v>1867</v>
      </c>
      <c r="C1878" s="393">
        <v>335993257</v>
      </c>
      <c r="D1878" s="349">
        <v>425213</v>
      </c>
      <c r="E1878" s="344">
        <f t="shared" si="171"/>
        <v>9.6872693306602269</v>
      </c>
      <c r="F1878" s="345">
        <f>SUM(E$12:E1878)</f>
        <v>9509.8343047615763</v>
      </c>
      <c r="G1878" s="345">
        <f t="shared" si="172"/>
        <v>316.9944768253859</v>
      </c>
      <c r="H1878" s="350">
        <f t="shared" si="173"/>
        <v>191</v>
      </c>
      <c r="I1878" s="350">
        <f t="shared" si="173"/>
        <v>70</v>
      </c>
    </row>
    <row r="1879" spans="2:9" hidden="1" x14ac:dyDescent="0.3">
      <c r="B1879" s="354">
        <v>1868</v>
      </c>
      <c r="C1879" s="393">
        <v>336418470</v>
      </c>
      <c r="D1879" s="349">
        <v>425545</v>
      </c>
      <c r="E1879" s="344">
        <f t="shared" si="171"/>
        <v>9.6948330067890822</v>
      </c>
      <c r="F1879" s="345">
        <f>SUM(E$12:E1879)</f>
        <v>9519.5291377683661</v>
      </c>
      <c r="G1879" s="345">
        <f t="shared" si="172"/>
        <v>317.31763792561219</v>
      </c>
      <c r="H1879" s="350">
        <f t="shared" si="173"/>
        <v>191</v>
      </c>
      <c r="I1879" s="350">
        <f t="shared" si="173"/>
        <v>70</v>
      </c>
    </row>
    <row r="1880" spans="2:9" hidden="1" x14ac:dyDescent="0.3">
      <c r="B1880" s="354">
        <v>1869</v>
      </c>
      <c r="C1880" s="393">
        <v>336844015</v>
      </c>
      <c r="D1880" s="349">
        <v>425878</v>
      </c>
      <c r="E1880" s="344">
        <f t="shared" si="171"/>
        <v>9.7024194650749536</v>
      </c>
      <c r="F1880" s="345">
        <f>SUM(E$12:E1880)</f>
        <v>9529.231557233441</v>
      </c>
      <c r="G1880" s="345">
        <f t="shared" si="172"/>
        <v>317.64105190778139</v>
      </c>
      <c r="H1880" s="350">
        <f t="shared" si="173"/>
        <v>191</v>
      </c>
      <c r="I1880" s="350">
        <f t="shared" si="173"/>
        <v>70</v>
      </c>
    </row>
    <row r="1881" spans="2:9" hidden="1" x14ac:dyDescent="0.3">
      <c r="B1881" s="354">
        <v>1870</v>
      </c>
      <c r="C1881" s="393">
        <v>337269893</v>
      </c>
      <c r="D1881" s="349">
        <v>426210</v>
      </c>
      <c r="E1881" s="344">
        <f t="shared" si="171"/>
        <v>9.7099831412038089</v>
      </c>
      <c r="F1881" s="345">
        <f>SUM(E$12:E1881)</f>
        <v>9538.9415403746443</v>
      </c>
      <c r="G1881" s="345">
        <f t="shared" si="172"/>
        <v>317.96471801248816</v>
      </c>
      <c r="H1881" s="350">
        <f t="shared" si="173"/>
        <v>191</v>
      </c>
      <c r="I1881" s="350">
        <f t="shared" si="173"/>
        <v>70</v>
      </c>
    </row>
    <row r="1882" spans="2:9" hidden="1" x14ac:dyDescent="0.3">
      <c r="B1882" s="354">
        <v>1871</v>
      </c>
      <c r="C1882" s="393">
        <v>337696103</v>
      </c>
      <c r="D1882" s="349">
        <v>426543</v>
      </c>
      <c r="E1882" s="344">
        <f t="shared" si="171"/>
        <v>9.7175695994896802</v>
      </c>
      <c r="F1882" s="345">
        <f>SUM(E$12:E1882)</f>
        <v>9548.6591099741345</v>
      </c>
      <c r="G1882" s="345">
        <f t="shared" si="172"/>
        <v>318.28863699913779</v>
      </c>
      <c r="H1882" s="350">
        <f t="shared" si="173"/>
        <v>191</v>
      </c>
      <c r="I1882" s="350">
        <f t="shared" si="173"/>
        <v>70</v>
      </c>
    </row>
    <row r="1883" spans="2:9" hidden="1" x14ac:dyDescent="0.3">
      <c r="B1883" s="354">
        <v>1872</v>
      </c>
      <c r="C1883" s="393">
        <v>338122646</v>
      </c>
      <c r="D1883" s="349">
        <v>426876</v>
      </c>
      <c r="E1883" s="344">
        <f t="shared" si="171"/>
        <v>9.7251560577755498</v>
      </c>
      <c r="F1883" s="345">
        <f>SUM(E$12:E1883)</f>
        <v>9558.3842660319096</v>
      </c>
      <c r="G1883" s="345">
        <f t="shared" si="172"/>
        <v>318.61280886773034</v>
      </c>
      <c r="H1883" s="350">
        <f t="shared" si="173"/>
        <v>191</v>
      </c>
      <c r="I1883" s="350">
        <f t="shared" si="173"/>
        <v>70</v>
      </c>
    </row>
    <row r="1884" spans="2:9" hidden="1" x14ac:dyDescent="0.3">
      <c r="B1884" s="354">
        <v>1873</v>
      </c>
      <c r="C1884" s="393">
        <v>338549522</v>
      </c>
      <c r="D1884" s="349">
        <v>427209</v>
      </c>
      <c r="E1884" s="344">
        <f t="shared" si="171"/>
        <v>9.7327425160614212</v>
      </c>
      <c r="F1884" s="345">
        <f>SUM(E$12:E1884)</f>
        <v>9568.1170085479716</v>
      </c>
      <c r="G1884" s="345">
        <f t="shared" si="172"/>
        <v>318.93723361826574</v>
      </c>
      <c r="H1884" s="350">
        <f t="shared" si="173"/>
        <v>191</v>
      </c>
      <c r="I1884" s="350">
        <f t="shared" si="173"/>
        <v>70</v>
      </c>
    </row>
    <row r="1885" spans="2:9" hidden="1" x14ac:dyDescent="0.3">
      <c r="B1885" s="354">
        <v>1874</v>
      </c>
      <c r="C1885" s="393">
        <v>338976731</v>
      </c>
      <c r="D1885" s="349">
        <v>427542</v>
      </c>
      <c r="E1885" s="344">
        <f t="shared" si="171"/>
        <v>9.7403289743472907</v>
      </c>
      <c r="F1885" s="345">
        <f>SUM(E$12:E1885)</f>
        <v>9577.8573375223186</v>
      </c>
      <c r="G1885" s="345">
        <f t="shared" si="172"/>
        <v>319.26191125074394</v>
      </c>
      <c r="H1885" s="350">
        <f t="shared" si="173"/>
        <v>191</v>
      </c>
      <c r="I1885" s="350">
        <f t="shared" si="173"/>
        <v>70</v>
      </c>
    </row>
    <row r="1886" spans="2:9" hidden="1" x14ac:dyDescent="0.3">
      <c r="B1886" s="354">
        <v>1875</v>
      </c>
      <c r="C1886" s="393">
        <v>339404273</v>
      </c>
      <c r="D1886" s="349">
        <v>427875</v>
      </c>
      <c r="E1886" s="344">
        <f t="shared" si="171"/>
        <v>9.7479154326331621</v>
      </c>
      <c r="F1886" s="345">
        <f>SUM(E$12:E1886)</f>
        <v>9587.6052529549524</v>
      </c>
      <c r="G1886" s="345">
        <f t="shared" si="172"/>
        <v>319.5868417651651</v>
      </c>
      <c r="H1886" s="350">
        <f t="shared" si="173"/>
        <v>191</v>
      </c>
      <c r="I1886" s="350">
        <f t="shared" si="173"/>
        <v>70</v>
      </c>
    </row>
    <row r="1887" spans="2:9" hidden="1" x14ac:dyDescent="0.3">
      <c r="B1887" s="354">
        <v>1876</v>
      </c>
      <c r="C1887" s="393">
        <v>339832148</v>
      </c>
      <c r="D1887" s="349">
        <v>428208</v>
      </c>
      <c r="E1887" s="344">
        <f t="shared" si="171"/>
        <v>9.7555018909190316</v>
      </c>
      <c r="F1887" s="345">
        <f>SUM(E$12:E1887)</f>
        <v>9597.3607548458713</v>
      </c>
      <c r="G1887" s="345">
        <f t="shared" si="172"/>
        <v>319.91202516152902</v>
      </c>
      <c r="H1887" s="350">
        <f t="shared" si="173"/>
        <v>191</v>
      </c>
      <c r="I1887" s="350">
        <f t="shared" si="173"/>
        <v>70</v>
      </c>
    </row>
    <row r="1888" spans="2:9" hidden="1" x14ac:dyDescent="0.3">
      <c r="B1888" s="354">
        <v>1877</v>
      </c>
      <c r="C1888" s="393">
        <v>340260356</v>
      </c>
      <c r="D1888" s="349">
        <v>428542</v>
      </c>
      <c r="E1888" s="344">
        <f t="shared" si="171"/>
        <v>9.7631111313619172</v>
      </c>
      <c r="F1888" s="345">
        <f>SUM(E$12:E1888)</f>
        <v>9607.1238659772334</v>
      </c>
      <c r="G1888" s="345">
        <f t="shared" si="172"/>
        <v>320.23746219924112</v>
      </c>
      <c r="H1888" s="350">
        <f t="shared" ref="H1888:I1903" si="174">H1887</f>
        <v>191</v>
      </c>
      <c r="I1888" s="350">
        <f t="shared" si="174"/>
        <v>70</v>
      </c>
    </row>
    <row r="1889" spans="2:9" hidden="1" x14ac:dyDescent="0.3">
      <c r="B1889" s="354">
        <v>1878</v>
      </c>
      <c r="C1889" s="393">
        <v>340688898</v>
      </c>
      <c r="D1889" s="349">
        <v>428875</v>
      </c>
      <c r="E1889" s="344">
        <f t="shared" si="171"/>
        <v>9.7706975896477886</v>
      </c>
      <c r="F1889" s="345">
        <f>SUM(E$12:E1889)</f>
        <v>9616.8945635668806</v>
      </c>
      <c r="G1889" s="345">
        <f t="shared" si="172"/>
        <v>320.56315211889603</v>
      </c>
      <c r="H1889" s="350">
        <f t="shared" si="174"/>
        <v>191</v>
      </c>
      <c r="I1889" s="350">
        <f t="shared" si="174"/>
        <v>70</v>
      </c>
    </row>
    <row r="1890" spans="2:9" hidden="1" x14ac:dyDescent="0.3">
      <c r="B1890" s="354">
        <v>1879</v>
      </c>
      <c r="C1890" s="393">
        <v>341117773</v>
      </c>
      <c r="D1890" s="349">
        <v>429209</v>
      </c>
      <c r="E1890" s="344">
        <f t="shared" si="171"/>
        <v>9.7783068300906724</v>
      </c>
      <c r="F1890" s="345">
        <f>SUM(E$12:E1890)</f>
        <v>9626.6728703969711</v>
      </c>
      <c r="G1890" s="345">
        <f t="shared" si="172"/>
        <v>320.88909567989901</v>
      </c>
      <c r="H1890" s="350">
        <f t="shared" si="174"/>
        <v>191</v>
      </c>
      <c r="I1890" s="350">
        <f t="shared" si="174"/>
        <v>70</v>
      </c>
    </row>
    <row r="1891" spans="2:9" hidden="1" x14ac:dyDescent="0.3">
      <c r="B1891" s="354">
        <v>1880</v>
      </c>
      <c r="C1891" s="393">
        <v>341546982</v>
      </c>
      <c r="D1891" s="349">
        <v>429542</v>
      </c>
      <c r="E1891" s="344">
        <f t="shared" si="171"/>
        <v>9.7858932883765437</v>
      </c>
      <c r="F1891" s="345">
        <f>SUM(E$12:E1891)</f>
        <v>9636.4587636853485</v>
      </c>
      <c r="G1891" s="345">
        <f t="shared" si="172"/>
        <v>321.21529212284497</v>
      </c>
      <c r="H1891" s="350">
        <f t="shared" si="174"/>
        <v>191</v>
      </c>
      <c r="I1891" s="350">
        <f t="shared" si="174"/>
        <v>70</v>
      </c>
    </row>
    <row r="1892" spans="2:9" hidden="1" x14ac:dyDescent="0.3">
      <c r="B1892" s="354">
        <v>1881</v>
      </c>
      <c r="C1892" s="393">
        <v>341976524</v>
      </c>
      <c r="D1892" s="349">
        <v>429876</v>
      </c>
      <c r="E1892" s="344">
        <f t="shared" si="171"/>
        <v>9.7935025288194293</v>
      </c>
      <c r="F1892" s="345">
        <f>SUM(E$12:E1892)</f>
        <v>9646.2522662141673</v>
      </c>
      <c r="G1892" s="345">
        <f t="shared" si="172"/>
        <v>321.5417422071389</v>
      </c>
      <c r="H1892" s="350">
        <f t="shared" si="174"/>
        <v>191</v>
      </c>
      <c r="I1892" s="350">
        <f t="shared" si="174"/>
        <v>70</v>
      </c>
    </row>
    <row r="1893" spans="2:9" hidden="1" x14ac:dyDescent="0.3">
      <c r="B1893" s="354">
        <v>1882</v>
      </c>
      <c r="C1893" s="393">
        <v>342406400</v>
      </c>
      <c r="D1893" s="349">
        <v>430210</v>
      </c>
      <c r="E1893" s="344">
        <f t="shared" si="171"/>
        <v>9.8011117692623131</v>
      </c>
      <c r="F1893" s="345">
        <f>SUM(E$12:E1893)</f>
        <v>9656.0533779834295</v>
      </c>
      <c r="G1893" s="345">
        <f t="shared" si="172"/>
        <v>321.86844593278096</v>
      </c>
      <c r="H1893" s="350">
        <f t="shared" si="174"/>
        <v>191</v>
      </c>
      <c r="I1893" s="350">
        <f t="shared" si="174"/>
        <v>70</v>
      </c>
    </row>
    <row r="1894" spans="2:9" hidden="1" x14ac:dyDescent="0.3">
      <c r="B1894" s="354">
        <v>1883</v>
      </c>
      <c r="C1894" s="393">
        <v>342836610</v>
      </c>
      <c r="D1894" s="349">
        <v>430544</v>
      </c>
      <c r="E1894" s="344">
        <f t="shared" si="171"/>
        <v>9.8087210097051987</v>
      </c>
      <c r="F1894" s="345">
        <f>SUM(E$12:E1894)</f>
        <v>9665.8620989931351</v>
      </c>
      <c r="G1894" s="345">
        <f t="shared" si="172"/>
        <v>322.19540329977116</v>
      </c>
      <c r="H1894" s="350">
        <f t="shared" si="174"/>
        <v>191</v>
      </c>
      <c r="I1894" s="350">
        <f t="shared" si="174"/>
        <v>70</v>
      </c>
    </row>
    <row r="1895" spans="2:9" hidden="1" x14ac:dyDescent="0.3">
      <c r="B1895" s="354">
        <v>1884</v>
      </c>
      <c r="C1895" s="393">
        <v>343267154</v>
      </c>
      <c r="D1895" s="349">
        <v>430878</v>
      </c>
      <c r="E1895" s="344">
        <f t="shared" si="171"/>
        <v>9.8163302501480842</v>
      </c>
      <c r="F1895" s="345">
        <f>SUM(E$12:E1895)</f>
        <v>9675.678429243284</v>
      </c>
      <c r="G1895" s="345">
        <f t="shared" si="172"/>
        <v>322.52261430810944</v>
      </c>
      <c r="H1895" s="350">
        <f t="shared" si="174"/>
        <v>191</v>
      </c>
      <c r="I1895" s="350">
        <f t="shared" si="174"/>
        <v>70</v>
      </c>
    </row>
    <row r="1896" spans="2:9" hidden="1" x14ac:dyDescent="0.3">
      <c r="B1896" s="354">
        <v>1885</v>
      </c>
      <c r="C1896" s="393">
        <v>343698032</v>
      </c>
      <c r="D1896" s="349">
        <v>431213</v>
      </c>
      <c r="E1896" s="344">
        <f t="shared" si="171"/>
        <v>9.8239622727479841</v>
      </c>
      <c r="F1896" s="345">
        <f>SUM(E$12:E1896)</f>
        <v>9685.5023915160327</v>
      </c>
      <c r="G1896" s="345">
        <f t="shared" si="172"/>
        <v>322.85007971720108</v>
      </c>
      <c r="H1896" s="350">
        <f t="shared" si="174"/>
        <v>191</v>
      </c>
      <c r="I1896" s="350">
        <f t="shared" si="174"/>
        <v>70</v>
      </c>
    </row>
    <row r="1897" spans="2:9" hidden="1" x14ac:dyDescent="0.3">
      <c r="B1897" s="354">
        <v>1886</v>
      </c>
      <c r="C1897" s="393">
        <v>344129245</v>
      </c>
      <c r="D1897" s="349">
        <v>431547</v>
      </c>
      <c r="E1897" s="344">
        <f t="shared" si="171"/>
        <v>9.8315715131908696</v>
      </c>
      <c r="F1897" s="345">
        <f>SUM(E$12:E1897)</f>
        <v>9695.333963029223</v>
      </c>
      <c r="G1897" s="345">
        <f t="shared" si="172"/>
        <v>323.17779876764075</v>
      </c>
      <c r="H1897" s="350">
        <f t="shared" si="174"/>
        <v>191</v>
      </c>
      <c r="I1897" s="350">
        <f t="shared" si="174"/>
        <v>70</v>
      </c>
    </row>
    <row r="1898" spans="2:9" hidden="1" x14ac:dyDescent="0.3">
      <c r="B1898" s="354">
        <v>1887</v>
      </c>
      <c r="C1898" s="393">
        <v>344560792</v>
      </c>
      <c r="D1898" s="349">
        <v>431881</v>
      </c>
      <c r="E1898" s="344">
        <f t="shared" si="171"/>
        <v>9.8391807536337534</v>
      </c>
      <c r="F1898" s="345">
        <f>SUM(E$12:E1898)</f>
        <v>9705.1731437828566</v>
      </c>
      <c r="G1898" s="345">
        <f t="shared" si="172"/>
        <v>323.50577145942856</v>
      </c>
      <c r="H1898" s="350">
        <f t="shared" si="174"/>
        <v>191</v>
      </c>
      <c r="I1898" s="350">
        <f t="shared" si="174"/>
        <v>70</v>
      </c>
    </row>
    <row r="1899" spans="2:9" hidden="1" x14ac:dyDescent="0.3">
      <c r="B1899" s="354">
        <v>1888</v>
      </c>
      <c r="C1899" s="393">
        <v>344992673</v>
      </c>
      <c r="D1899" s="349">
        <v>432216</v>
      </c>
      <c r="E1899" s="344">
        <f t="shared" si="171"/>
        <v>9.8468127762336533</v>
      </c>
      <c r="F1899" s="345">
        <f>SUM(E$12:E1899)</f>
        <v>9715.0199565590901</v>
      </c>
      <c r="G1899" s="345">
        <f t="shared" si="172"/>
        <v>323.83399855196967</v>
      </c>
      <c r="H1899" s="350">
        <f t="shared" si="174"/>
        <v>191</v>
      </c>
      <c r="I1899" s="350">
        <f t="shared" si="174"/>
        <v>70</v>
      </c>
    </row>
    <row r="1900" spans="2:9" hidden="1" x14ac:dyDescent="0.3">
      <c r="B1900" s="354">
        <v>1889</v>
      </c>
      <c r="C1900" s="393">
        <v>345424889</v>
      </c>
      <c r="D1900" s="349">
        <v>432551</v>
      </c>
      <c r="E1900" s="344">
        <f t="shared" si="171"/>
        <v>9.8544447988335531</v>
      </c>
      <c r="F1900" s="345">
        <f>SUM(E$12:E1900)</f>
        <v>9724.8744013579235</v>
      </c>
      <c r="G1900" s="345">
        <f t="shared" si="172"/>
        <v>324.16248004526409</v>
      </c>
      <c r="H1900" s="350">
        <f t="shared" si="174"/>
        <v>191</v>
      </c>
      <c r="I1900" s="350">
        <f t="shared" si="174"/>
        <v>70</v>
      </c>
    </row>
    <row r="1901" spans="2:9" hidden="1" x14ac:dyDescent="0.3">
      <c r="B1901" s="354">
        <v>1890</v>
      </c>
      <c r="C1901" s="393">
        <v>345857440</v>
      </c>
      <c r="D1901" s="349">
        <v>432886</v>
      </c>
      <c r="E1901" s="344">
        <f t="shared" si="171"/>
        <v>9.8620768214334529</v>
      </c>
      <c r="F1901" s="345">
        <f>SUM(E$12:E1901)</f>
        <v>9734.7364781793567</v>
      </c>
      <c r="G1901" s="345">
        <f t="shared" si="172"/>
        <v>324.49121593931187</v>
      </c>
      <c r="H1901" s="350">
        <f t="shared" si="174"/>
        <v>191</v>
      </c>
      <c r="I1901" s="350">
        <f t="shared" si="174"/>
        <v>70</v>
      </c>
    </row>
    <row r="1902" spans="2:9" hidden="1" x14ac:dyDescent="0.3">
      <c r="B1902" s="354">
        <v>1891</v>
      </c>
      <c r="C1902" s="393">
        <v>346290326</v>
      </c>
      <c r="D1902" s="349">
        <v>433221</v>
      </c>
      <c r="E1902" s="344">
        <f t="shared" si="171"/>
        <v>9.8697088440333527</v>
      </c>
      <c r="F1902" s="345">
        <f>SUM(E$12:E1902)</f>
        <v>9744.6061870233898</v>
      </c>
      <c r="G1902" s="345">
        <f t="shared" si="172"/>
        <v>324.82020623411302</v>
      </c>
      <c r="H1902" s="350">
        <f t="shared" si="174"/>
        <v>191</v>
      </c>
      <c r="I1902" s="350">
        <f t="shared" si="174"/>
        <v>70</v>
      </c>
    </row>
    <row r="1903" spans="2:9" hidden="1" x14ac:dyDescent="0.3">
      <c r="B1903" s="354">
        <v>1892</v>
      </c>
      <c r="C1903" s="393">
        <v>346723547</v>
      </c>
      <c r="D1903" s="349">
        <v>433556</v>
      </c>
      <c r="E1903" s="344">
        <f t="shared" si="171"/>
        <v>9.8773408666332525</v>
      </c>
      <c r="F1903" s="345">
        <f>SUM(E$12:E1903)</f>
        <v>9754.4835278900227</v>
      </c>
      <c r="G1903" s="345">
        <f t="shared" si="172"/>
        <v>325.14945092966741</v>
      </c>
      <c r="H1903" s="350">
        <f t="shared" si="174"/>
        <v>191</v>
      </c>
      <c r="I1903" s="350">
        <f t="shared" si="174"/>
        <v>70</v>
      </c>
    </row>
    <row r="1904" spans="2:9" hidden="1" x14ac:dyDescent="0.3">
      <c r="B1904" s="354">
        <v>1893</v>
      </c>
      <c r="C1904" s="393">
        <v>347157103</v>
      </c>
      <c r="D1904" s="349">
        <v>433891</v>
      </c>
      <c r="E1904" s="344">
        <f t="shared" si="171"/>
        <v>9.8849728892331523</v>
      </c>
      <c r="F1904" s="345">
        <f>SUM(E$12:E1904)</f>
        <v>9764.3685007792556</v>
      </c>
      <c r="G1904" s="345">
        <f t="shared" si="172"/>
        <v>325.47895002597517</v>
      </c>
      <c r="H1904" s="350">
        <f t="shared" ref="H1904:I1919" si="175">H1903</f>
        <v>191</v>
      </c>
      <c r="I1904" s="350">
        <f t="shared" si="175"/>
        <v>70</v>
      </c>
    </row>
    <row r="1905" spans="2:9" hidden="1" x14ac:dyDescent="0.3">
      <c r="B1905" s="354">
        <v>1894</v>
      </c>
      <c r="C1905" s="393">
        <v>347590994</v>
      </c>
      <c r="D1905" s="349">
        <v>434226</v>
      </c>
      <c r="E1905" s="344">
        <f t="shared" si="171"/>
        <v>9.8926049118330521</v>
      </c>
      <c r="F1905" s="345">
        <f>SUM(E$12:E1905)</f>
        <v>9774.2611056910882</v>
      </c>
      <c r="G1905" s="345">
        <f t="shared" si="172"/>
        <v>325.80870352303629</v>
      </c>
      <c r="H1905" s="350">
        <f t="shared" si="175"/>
        <v>191</v>
      </c>
      <c r="I1905" s="350">
        <f t="shared" si="175"/>
        <v>70</v>
      </c>
    </row>
    <row r="1906" spans="2:9" hidden="1" x14ac:dyDescent="0.3">
      <c r="B1906" s="354">
        <v>1895</v>
      </c>
      <c r="C1906" s="393">
        <v>348025220</v>
      </c>
      <c r="D1906" s="349">
        <v>434561</v>
      </c>
      <c r="E1906" s="344">
        <f t="shared" si="171"/>
        <v>9.9002369344329519</v>
      </c>
      <c r="F1906" s="345">
        <f>SUM(E$12:E1906)</f>
        <v>9784.1613426255208</v>
      </c>
      <c r="G1906" s="345">
        <f t="shared" si="172"/>
        <v>326.13871142085071</v>
      </c>
      <c r="H1906" s="350">
        <f t="shared" si="175"/>
        <v>191</v>
      </c>
      <c r="I1906" s="350">
        <f t="shared" si="175"/>
        <v>70</v>
      </c>
    </row>
    <row r="1907" spans="2:9" hidden="1" x14ac:dyDescent="0.3">
      <c r="B1907" s="354">
        <v>1896</v>
      </c>
      <c r="C1907" s="393">
        <v>348459781</v>
      </c>
      <c r="D1907" s="349">
        <v>434897</v>
      </c>
      <c r="E1907" s="344">
        <f t="shared" si="171"/>
        <v>9.907891739189866</v>
      </c>
      <c r="F1907" s="345">
        <f>SUM(E$12:E1907)</f>
        <v>9794.0692343647115</v>
      </c>
      <c r="G1907" s="345">
        <f t="shared" si="172"/>
        <v>326.46897447882372</v>
      </c>
      <c r="H1907" s="350">
        <f t="shared" si="175"/>
        <v>191</v>
      </c>
      <c r="I1907" s="350">
        <f t="shared" si="175"/>
        <v>70</v>
      </c>
    </row>
    <row r="1908" spans="2:9" hidden="1" x14ac:dyDescent="0.3">
      <c r="B1908" s="354">
        <v>1897</v>
      </c>
      <c r="C1908" s="393">
        <v>348894678</v>
      </c>
      <c r="D1908" s="349">
        <v>435233</v>
      </c>
      <c r="E1908" s="344">
        <f t="shared" si="171"/>
        <v>9.91554654394678</v>
      </c>
      <c r="F1908" s="345">
        <f>SUM(E$12:E1908)</f>
        <v>9803.9847809086586</v>
      </c>
      <c r="G1908" s="345">
        <f t="shared" si="172"/>
        <v>326.79949269695527</v>
      </c>
      <c r="H1908" s="350">
        <f t="shared" si="175"/>
        <v>191</v>
      </c>
      <c r="I1908" s="350">
        <f t="shared" si="175"/>
        <v>70</v>
      </c>
    </row>
    <row r="1909" spans="2:9" hidden="1" x14ac:dyDescent="0.3">
      <c r="B1909" s="354">
        <v>1898</v>
      </c>
      <c r="C1909" s="393">
        <v>349329911</v>
      </c>
      <c r="D1909" s="349">
        <v>435568</v>
      </c>
      <c r="E1909" s="344">
        <f t="shared" si="171"/>
        <v>9.9231785665466798</v>
      </c>
      <c r="F1909" s="345">
        <f>SUM(E$12:E1909)</f>
        <v>9813.9079594752056</v>
      </c>
      <c r="G1909" s="345">
        <f t="shared" si="172"/>
        <v>327.13026531584018</v>
      </c>
      <c r="H1909" s="350">
        <f t="shared" si="175"/>
        <v>191</v>
      </c>
      <c r="I1909" s="350">
        <f t="shared" si="175"/>
        <v>70</v>
      </c>
    </row>
    <row r="1910" spans="2:9" x14ac:dyDescent="0.3">
      <c r="B1910" s="354">
        <v>1899</v>
      </c>
      <c r="C1910" s="393">
        <v>349765479</v>
      </c>
      <c r="D1910" s="349">
        <v>435904</v>
      </c>
      <c r="E1910" s="344">
        <f t="shared" si="171"/>
        <v>9.9308333713035957</v>
      </c>
      <c r="F1910" s="345">
        <f>SUM(E$12:E1910)</f>
        <v>9823.838792846509</v>
      </c>
      <c r="G1910" s="345">
        <f t="shared" si="172"/>
        <v>327.46129309488362</v>
      </c>
      <c r="H1910" s="350">
        <f t="shared" si="175"/>
        <v>191</v>
      </c>
      <c r="I1910" s="350">
        <f t="shared" si="175"/>
        <v>70</v>
      </c>
    </row>
    <row r="1911" spans="2:9" hidden="1" x14ac:dyDescent="0.3">
      <c r="B1911" s="355">
        <v>1900</v>
      </c>
      <c r="C1911" s="393">
        <v>350201383</v>
      </c>
      <c r="D1911" s="353">
        <v>436240</v>
      </c>
      <c r="E1911" s="344">
        <f t="shared" si="171"/>
        <v>9.743372121591138</v>
      </c>
      <c r="F1911" s="335">
        <f>SUM(E$12:E1911)</f>
        <v>9833.5821649681002</v>
      </c>
      <c r="G1911" s="345">
        <f t="shared" si="172"/>
        <v>327.78607216560334</v>
      </c>
      <c r="H1911" s="334">
        <f t="shared" si="175"/>
        <v>191</v>
      </c>
      <c r="I1911" s="346">
        <v>75</v>
      </c>
    </row>
    <row r="1912" spans="2:9" hidden="1" x14ac:dyDescent="0.3">
      <c r="B1912" s="354">
        <v>1901</v>
      </c>
      <c r="C1912" s="393">
        <v>350637623</v>
      </c>
      <c r="D1912" s="349">
        <v>436576</v>
      </c>
      <c r="E1912" s="344">
        <f t="shared" si="171"/>
        <v>9.7508766444062278</v>
      </c>
      <c r="F1912" s="345">
        <f>SUM(E$12:E1912)</f>
        <v>9843.3330416125063</v>
      </c>
      <c r="G1912" s="345">
        <f t="shared" si="172"/>
        <v>328.11110138708352</v>
      </c>
      <c r="H1912" s="350">
        <f t="shared" si="175"/>
        <v>191</v>
      </c>
      <c r="I1912" s="350">
        <f t="shared" si="175"/>
        <v>75</v>
      </c>
    </row>
    <row r="1913" spans="2:9" hidden="1" x14ac:dyDescent="0.3">
      <c r="B1913" s="354">
        <v>1902</v>
      </c>
      <c r="C1913" s="393">
        <v>351074199</v>
      </c>
      <c r="D1913" s="349">
        <v>436912</v>
      </c>
      <c r="E1913" s="344">
        <f t="shared" si="171"/>
        <v>9.7583811672213159</v>
      </c>
      <c r="F1913" s="345">
        <f>SUM(E$12:E1913)</f>
        <v>9853.0914227797275</v>
      </c>
      <c r="G1913" s="345">
        <f t="shared" si="172"/>
        <v>328.43638075932427</v>
      </c>
      <c r="H1913" s="350">
        <f t="shared" si="175"/>
        <v>191</v>
      </c>
      <c r="I1913" s="350">
        <f t="shared" si="175"/>
        <v>75</v>
      </c>
    </row>
    <row r="1914" spans="2:9" hidden="1" x14ac:dyDescent="0.3">
      <c r="B1914" s="354">
        <v>1903</v>
      </c>
      <c r="C1914" s="393">
        <v>351511111</v>
      </c>
      <c r="D1914" s="349">
        <v>437249</v>
      </c>
      <c r="E1914" s="344">
        <f t="shared" si="171"/>
        <v>9.7659080249257357</v>
      </c>
      <c r="F1914" s="345">
        <f>SUM(E$12:E1914)</f>
        <v>9862.8573308046525</v>
      </c>
      <c r="G1914" s="345">
        <f t="shared" si="172"/>
        <v>328.76191102682174</v>
      </c>
      <c r="H1914" s="350">
        <f t="shared" si="175"/>
        <v>191</v>
      </c>
      <c r="I1914" s="350">
        <f t="shared" si="175"/>
        <v>75</v>
      </c>
    </row>
    <row r="1915" spans="2:9" hidden="1" x14ac:dyDescent="0.3">
      <c r="B1915" s="354">
        <v>1904</v>
      </c>
      <c r="C1915" s="393">
        <v>351948360</v>
      </c>
      <c r="D1915" s="349">
        <v>437585</v>
      </c>
      <c r="E1915" s="344">
        <f t="shared" si="171"/>
        <v>9.7734125477408256</v>
      </c>
      <c r="F1915" s="345">
        <f>SUM(E$12:E1915)</f>
        <v>9872.6307433523925</v>
      </c>
      <c r="G1915" s="345">
        <f t="shared" si="172"/>
        <v>329.08769144507977</v>
      </c>
      <c r="H1915" s="350">
        <f t="shared" si="175"/>
        <v>191</v>
      </c>
      <c r="I1915" s="350">
        <f t="shared" si="175"/>
        <v>75</v>
      </c>
    </row>
    <row r="1916" spans="2:9" hidden="1" x14ac:dyDescent="0.3">
      <c r="B1916" s="354">
        <v>1905</v>
      </c>
      <c r="C1916" s="393">
        <v>352385945</v>
      </c>
      <c r="D1916" s="349">
        <v>437921</v>
      </c>
      <c r="E1916" s="344">
        <f t="shared" si="171"/>
        <v>9.7809170705559154</v>
      </c>
      <c r="F1916" s="345">
        <f>SUM(E$12:E1916)</f>
        <v>9882.4116604229494</v>
      </c>
      <c r="G1916" s="345">
        <f t="shared" si="172"/>
        <v>329.41372201409831</v>
      </c>
      <c r="H1916" s="350">
        <f t="shared" si="175"/>
        <v>191</v>
      </c>
      <c r="I1916" s="350">
        <f t="shared" si="175"/>
        <v>75</v>
      </c>
    </row>
    <row r="1917" spans="2:9" hidden="1" x14ac:dyDescent="0.3">
      <c r="B1917" s="354">
        <v>1906</v>
      </c>
      <c r="C1917" s="393">
        <v>352823866</v>
      </c>
      <c r="D1917" s="349">
        <v>438258</v>
      </c>
      <c r="E1917" s="344">
        <f t="shared" si="171"/>
        <v>9.7884439282603353</v>
      </c>
      <c r="F1917" s="345">
        <f>SUM(E$12:E1917)</f>
        <v>9892.20010435121</v>
      </c>
      <c r="G1917" s="345">
        <f t="shared" si="172"/>
        <v>329.74000347837369</v>
      </c>
      <c r="H1917" s="350">
        <f t="shared" si="175"/>
        <v>191</v>
      </c>
      <c r="I1917" s="350">
        <f t="shared" si="175"/>
        <v>75</v>
      </c>
    </row>
    <row r="1918" spans="2:9" hidden="1" x14ac:dyDescent="0.3">
      <c r="B1918" s="354">
        <v>1907</v>
      </c>
      <c r="C1918" s="393">
        <v>353262124</v>
      </c>
      <c r="D1918" s="349">
        <v>438595</v>
      </c>
      <c r="E1918" s="344">
        <f t="shared" si="171"/>
        <v>9.7959707859647551</v>
      </c>
      <c r="F1918" s="345">
        <f>SUM(E$12:E1918)</f>
        <v>9901.9960751371746</v>
      </c>
      <c r="G1918" s="345">
        <f t="shared" si="172"/>
        <v>330.0665358379058</v>
      </c>
      <c r="H1918" s="350">
        <f t="shared" si="175"/>
        <v>191</v>
      </c>
      <c r="I1918" s="350">
        <f t="shared" si="175"/>
        <v>75</v>
      </c>
    </row>
    <row r="1919" spans="2:9" hidden="1" x14ac:dyDescent="0.3">
      <c r="B1919" s="354">
        <v>1908</v>
      </c>
      <c r="C1919" s="393">
        <v>353700719</v>
      </c>
      <c r="D1919" s="349">
        <v>438932</v>
      </c>
      <c r="E1919" s="344">
        <f t="shared" si="171"/>
        <v>9.803497643669175</v>
      </c>
      <c r="F1919" s="345">
        <f>SUM(E$12:E1919)</f>
        <v>9911.7995727808429</v>
      </c>
      <c r="G1919" s="345">
        <f t="shared" si="172"/>
        <v>330.39331909269475</v>
      </c>
      <c r="H1919" s="350">
        <f t="shared" si="175"/>
        <v>191</v>
      </c>
      <c r="I1919" s="350">
        <f t="shared" si="175"/>
        <v>75</v>
      </c>
    </row>
    <row r="1920" spans="2:9" hidden="1" x14ac:dyDescent="0.3">
      <c r="B1920" s="354">
        <v>1909</v>
      </c>
      <c r="C1920" s="393">
        <v>354139651</v>
      </c>
      <c r="D1920" s="349">
        <v>439269</v>
      </c>
      <c r="E1920" s="344">
        <f t="shared" si="171"/>
        <v>9.8110245013735948</v>
      </c>
      <c r="F1920" s="345">
        <f>SUM(E$12:E1920)</f>
        <v>9921.610597282217</v>
      </c>
      <c r="G1920" s="345">
        <f t="shared" si="172"/>
        <v>330.72035324274054</v>
      </c>
      <c r="H1920" s="350">
        <f t="shared" ref="H1920:I1935" si="176">H1919</f>
        <v>191</v>
      </c>
      <c r="I1920" s="350">
        <f t="shared" si="176"/>
        <v>75</v>
      </c>
    </row>
    <row r="1921" spans="2:9" hidden="1" x14ac:dyDescent="0.3">
      <c r="B1921" s="354">
        <v>1910</v>
      </c>
      <c r="C1921" s="393">
        <v>354578920</v>
      </c>
      <c r="D1921" s="349">
        <v>439606</v>
      </c>
      <c r="E1921" s="344">
        <f t="shared" si="171"/>
        <v>9.8185513590780165</v>
      </c>
      <c r="F1921" s="345">
        <f>SUM(E$12:E1921)</f>
        <v>9931.4291486412949</v>
      </c>
      <c r="G1921" s="345">
        <f t="shared" si="172"/>
        <v>331.04763828804317</v>
      </c>
      <c r="H1921" s="350">
        <f t="shared" si="176"/>
        <v>191</v>
      </c>
      <c r="I1921" s="350">
        <f t="shared" si="176"/>
        <v>75</v>
      </c>
    </row>
    <row r="1922" spans="2:9" hidden="1" x14ac:dyDescent="0.3">
      <c r="B1922" s="354">
        <v>1911</v>
      </c>
      <c r="C1922" s="393">
        <v>355018526</v>
      </c>
      <c r="D1922" s="349">
        <v>439943</v>
      </c>
      <c r="E1922" s="344">
        <f t="shared" si="171"/>
        <v>9.8260782167824363</v>
      </c>
      <c r="F1922" s="345">
        <f>SUM(E$12:E1922)</f>
        <v>9941.2552268580766</v>
      </c>
      <c r="G1922" s="345">
        <f t="shared" si="172"/>
        <v>331.37517422860253</v>
      </c>
      <c r="H1922" s="350">
        <f t="shared" si="176"/>
        <v>191</v>
      </c>
      <c r="I1922" s="350">
        <f t="shared" si="176"/>
        <v>75</v>
      </c>
    </row>
    <row r="1923" spans="2:9" hidden="1" x14ac:dyDescent="0.3">
      <c r="B1923" s="354">
        <v>1912</v>
      </c>
      <c r="C1923" s="393">
        <v>355458469</v>
      </c>
      <c r="D1923" s="349">
        <v>440280</v>
      </c>
      <c r="E1923" s="344">
        <f t="shared" si="171"/>
        <v>9.8336050744868562</v>
      </c>
      <c r="F1923" s="345">
        <f>SUM(E$12:E1923)</f>
        <v>9951.0888319325641</v>
      </c>
      <c r="G1923" s="345">
        <f t="shared" si="172"/>
        <v>331.70296106441879</v>
      </c>
      <c r="H1923" s="350">
        <f t="shared" si="176"/>
        <v>191</v>
      </c>
      <c r="I1923" s="350">
        <f t="shared" si="176"/>
        <v>75</v>
      </c>
    </row>
    <row r="1924" spans="2:9" hidden="1" x14ac:dyDescent="0.3">
      <c r="B1924" s="354">
        <v>1913</v>
      </c>
      <c r="C1924" s="393">
        <v>355898749</v>
      </c>
      <c r="D1924" s="349">
        <v>440617</v>
      </c>
      <c r="E1924" s="344">
        <f t="shared" si="171"/>
        <v>9.841131932191276</v>
      </c>
      <c r="F1924" s="345">
        <f>SUM(E$12:E1924)</f>
        <v>9960.9299638647553</v>
      </c>
      <c r="G1924" s="345">
        <f t="shared" si="172"/>
        <v>332.03099879549183</v>
      </c>
      <c r="H1924" s="350">
        <f t="shared" si="176"/>
        <v>191</v>
      </c>
      <c r="I1924" s="350">
        <f t="shared" si="176"/>
        <v>75</v>
      </c>
    </row>
    <row r="1925" spans="2:9" hidden="1" x14ac:dyDescent="0.3">
      <c r="B1925" s="354">
        <v>1914</v>
      </c>
      <c r="C1925" s="393">
        <v>356339366</v>
      </c>
      <c r="D1925" s="349">
        <v>440955</v>
      </c>
      <c r="E1925" s="344">
        <f t="shared" si="171"/>
        <v>9.8486811247850259</v>
      </c>
      <c r="F1925" s="345">
        <f>SUM(E$12:E1925)</f>
        <v>9970.7786449895411</v>
      </c>
      <c r="G1925" s="345">
        <f t="shared" si="172"/>
        <v>332.35928816631804</v>
      </c>
      <c r="H1925" s="350">
        <f t="shared" si="176"/>
        <v>191</v>
      </c>
      <c r="I1925" s="350">
        <f t="shared" si="176"/>
        <v>75</v>
      </c>
    </row>
    <row r="1926" spans="2:9" hidden="1" x14ac:dyDescent="0.3">
      <c r="B1926" s="354">
        <v>1915</v>
      </c>
      <c r="C1926" s="393">
        <v>356780321</v>
      </c>
      <c r="D1926" s="349">
        <v>441293</v>
      </c>
      <c r="E1926" s="344">
        <f t="shared" si="171"/>
        <v>9.8562303173787775</v>
      </c>
      <c r="F1926" s="345">
        <f>SUM(E$12:E1926)</f>
        <v>9980.6348753069196</v>
      </c>
      <c r="G1926" s="345">
        <f t="shared" si="172"/>
        <v>332.68782917689731</v>
      </c>
      <c r="H1926" s="350">
        <f t="shared" si="176"/>
        <v>191</v>
      </c>
      <c r="I1926" s="350">
        <f t="shared" si="176"/>
        <v>75</v>
      </c>
    </row>
    <row r="1927" spans="2:9" hidden="1" x14ac:dyDescent="0.3">
      <c r="B1927" s="354">
        <v>1916</v>
      </c>
      <c r="C1927" s="393">
        <v>357221614</v>
      </c>
      <c r="D1927" s="349">
        <v>441630</v>
      </c>
      <c r="E1927" s="344">
        <f t="shared" si="171"/>
        <v>9.8637571750831974</v>
      </c>
      <c r="F1927" s="345">
        <f>SUM(E$12:E1927)</f>
        <v>9990.498632482002</v>
      </c>
      <c r="G1927" s="345">
        <f t="shared" si="172"/>
        <v>333.01662108273342</v>
      </c>
      <c r="H1927" s="350">
        <f t="shared" si="176"/>
        <v>191</v>
      </c>
      <c r="I1927" s="350">
        <f t="shared" si="176"/>
        <v>75</v>
      </c>
    </row>
    <row r="1928" spans="2:9" hidden="1" x14ac:dyDescent="0.3">
      <c r="B1928" s="354">
        <v>1917</v>
      </c>
      <c r="C1928" s="393">
        <v>357663244</v>
      </c>
      <c r="D1928" s="349">
        <v>441968</v>
      </c>
      <c r="E1928" s="344">
        <f t="shared" si="171"/>
        <v>9.871306367676949</v>
      </c>
      <c r="F1928" s="345">
        <f>SUM(E$12:E1928)</f>
        <v>10000.369938849679</v>
      </c>
      <c r="G1928" s="345">
        <f t="shared" si="172"/>
        <v>333.34566462832265</v>
      </c>
      <c r="H1928" s="350">
        <f t="shared" si="176"/>
        <v>191</v>
      </c>
      <c r="I1928" s="350">
        <f t="shared" si="176"/>
        <v>75</v>
      </c>
    </row>
    <row r="1929" spans="2:9" hidden="1" x14ac:dyDescent="0.3">
      <c r="B1929" s="354">
        <v>1918</v>
      </c>
      <c r="C1929" s="393">
        <v>358105212</v>
      </c>
      <c r="D1929" s="349">
        <v>442306</v>
      </c>
      <c r="E1929" s="344">
        <f t="shared" si="171"/>
        <v>9.8645345465899457</v>
      </c>
      <c r="F1929" s="345">
        <f>SUM(E$12:E1929)</f>
        <v>10010.234473396269</v>
      </c>
      <c r="G1929" s="345">
        <f t="shared" si="172"/>
        <v>333.6744824465423</v>
      </c>
      <c r="H1929" s="350">
        <v>196</v>
      </c>
      <c r="I1929" s="350">
        <f t="shared" si="176"/>
        <v>75</v>
      </c>
    </row>
    <row r="1930" spans="2:9" hidden="1" x14ac:dyDescent="0.3">
      <c r="B1930" s="354">
        <v>1919</v>
      </c>
      <c r="C1930" s="393">
        <v>358547518</v>
      </c>
      <c r="D1930" s="349">
        <v>442644</v>
      </c>
      <c r="E1930" s="344">
        <f t="shared" si="171"/>
        <v>9.8720727953967611</v>
      </c>
      <c r="F1930" s="345">
        <f>SUM(E$12:E1930)</f>
        <v>10020.106546191666</v>
      </c>
      <c r="G1930" s="345">
        <f t="shared" si="172"/>
        <v>334.0035515397222</v>
      </c>
      <c r="H1930" s="350">
        <f t="shared" si="176"/>
        <v>196</v>
      </c>
      <c r="I1930" s="350">
        <f t="shared" si="176"/>
        <v>75</v>
      </c>
    </row>
    <row r="1931" spans="2:9" hidden="1" x14ac:dyDescent="0.3">
      <c r="B1931" s="354">
        <v>1920</v>
      </c>
      <c r="C1931" s="393">
        <v>358990162</v>
      </c>
      <c r="D1931" s="349">
        <v>442982</v>
      </c>
      <c r="E1931" s="344">
        <f t="shared" si="171"/>
        <v>9.8796110442035765</v>
      </c>
      <c r="F1931" s="345">
        <f>SUM(E$12:E1931)</f>
        <v>10029.98615723587</v>
      </c>
      <c r="G1931" s="345">
        <f t="shared" si="172"/>
        <v>334.33287190786234</v>
      </c>
      <c r="H1931" s="350">
        <f t="shared" si="176"/>
        <v>196</v>
      </c>
      <c r="I1931" s="350">
        <f t="shared" si="176"/>
        <v>75</v>
      </c>
    </row>
    <row r="1932" spans="2:9" hidden="1" x14ac:dyDescent="0.3">
      <c r="B1932" s="354">
        <v>1921</v>
      </c>
      <c r="C1932" s="393">
        <v>359433144</v>
      </c>
      <c r="D1932" s="349">
        <v>443321</v>
      </c>
      <c r="E1932" s="344">
        <f t="shared" ref="E1932:E1995" si="177">D1932/(VLOOKUP(H1932,$L$12:$N$51,3,0)+VLOOKUP(I1932,$P$12:$R$131,3,0)*$F$8/$E$8)</f>
        <v>9.8871715955216555</v>
      </c>
      <c r="F1932" s="345">
        <f>SUM(E$12:E1932)</f>
        <v>10039.873328831391</v>
      </c>
      <c r="G1932" s="345">
        <f t="shared" si="172"/>
        <v>334.66244429437967</v>
      </c>
      <c r="H1932" s="350">
        <f t="shared" si="176"/>
        <v>196</v>
      </c>
      <c r="I1932" s="350">
        <f t="shared" si="176"/>
        <v>75</v>
      </c>
    </row>
    <row r="1933" spans="2:9" hidden="1" x14ac:dyDescent="0.3">
      <c r="B1933" s="354">
        <v>1922</v>
      </c>
      <c r="C1933" s="393">
        <v>359876465</v>
      </c>
      <c r="D1933" s="349">
        <v>443659</v>
      </c>
      <c r="E1933" s="344">
        <f t="shared" si="177"/>
        <v>9.8947098443284709</v>
      </c>
      <c r="F1933" s="345">
        <f>SUM(E$12:E1933)</f>
        <v>10049.768038675718</v>
      </c>
      <c r="G1933" s="345">
        <f t="shared" ref="G1933:G1996" si="178">F1933/$B$8</f>
        <v>334.9922679558573</v>
      </c>
      <c r="H1933" s="350">
        <f t="shared" si="176"/>
        <v>196</v>
      </c>
      <c r="I1933" s="350">
        <f t="shared" si="176"/>
        <v>75</v>
      </c>
    </row>
    <row r="1934" spans="2:9" hidden="1" x14ac:dyDescent="0.3">
      <c r="B1934" s="354">
        <v>1923</v>
      </c>
      <c r="C1934" s="393">
        <v>360320124</v>
      </c>
      <c r="D1934" s="349">
        <v>443998</v>
      </c>
      <c r="E1934" s="344">
        <f t="shared" si="177"/>
        <v>9.9022703956465499</v>
      </c>
      <c r="F1934" s="345">
        <f>SUM(E$12:E1934)</f>
        <v>10059.670309071365</v>
      </c>
      <c r="G1934" s="345">
        <f t="shared" si="178"/>
        <v>335.32234363571217</v>
      </c>
      <c r="H1934" s="350">
        <f t="shared" si="176"/>
        <v>196</v>
      </c>
      <c r="I1934" s="350">
        <f t="shared" si="176"/>
        <v>75</v>
      </c>
    </row>
    <row r="1935" spans="2:9" hidden="1" x14ac:dyDescent="0.3">
      <c r="B1935" s="354">
        <v>1924</v>
      </c>
      <c r="C1935" s="393">
        <v>360764122</v>
      </c>
      <c r="D1935" s="349">
        <v>444336</v>
      </c>
      <c r="E1935" s="344">
        <f t="shared" si="177"/>
        <v>9.9098086444533653</v>
      </c>
      <c r="F1935" s="345">
        <f>SUM(E$12:E1935)</f>
        <v>10069.580117715819</v>
      </c>
      <c r="G1935" s="345">
        <f t="shared" si="178"/>
        <v>335.65267059052729</v>
      </c>
      <c r="H1935" s="350">
        <f t="shared" si="176"/>
        <v>196</v>
      </c>
      <c r="I1935" s="350">
        <f t="shared" si="176"/>
        <v>75</v>
      </c>
    </row>
    <row r="1936" spans="2:9" hidden="1" x14ac:dyDescent="0.3">
      <c r="B1936" s="354">
        <v>1925</v>
      </c>
      <c r="C1936" s="393">
        <v>361208458</v>
      </c>
      <c r="D1936" s="349">
        <v>444675</v>
      </c>
      <c r="E1936" s="344">
        <f t="shared" si="177"/>
        <v>9.9173691957714443</v>
      </c>
      <c r="F1936" s="345">
        <f>SUM(E$12:E1936)</f>
        <v>10079.49748691159</v>
      </c>
      <c r="G1936" s="345">
        <f t="shared" si="178"/>
        <v>335.98324956371965</v>
      </c>
      <c r="H1936" s="350">
        <f t="shared" ref="H1936:I1951" si="179">H1935</f>
        <v>196</v>
      </c>
      <c r="I1936" s="350">
        <f t="shared" si="179"/>
        <v>75</v>
      </c>
    </row>
    <row r="1937" spans="2:9" hidden="1" x14ac:dyDescent="0.3">
      <c r="B1937" s="354">
        <v>1926</v>
      </c>
      <c r="C1937" s="393">
        <v>361653133</v>
      </c>
      <c r="D1937" s="349">
        <v>445014</v>
      </c>
      <c r="E1937" s="344">
        <f t="shared" si="177"/>
        <v>9.9249297470895215</v>
      </c>
      <c r="F1937" s="345">
        <f>SUM(E$12:E1937)</f>
        <v>10089.422416658679</v>
      </c>
      <c r="G1937" s="345">
        <f t="shared" si="178"/>
        <v>336.31408055528931</v>
      </c>
      <c r="H1937" s="350">
        <f t="shared" si="179"/>
        <v>196</v>
      </c>
      <c r="I1937" s="350">
        <f t="shared" si="179"/>
        <v>75</v>
      </c>
    </row>
    <row r="1938" spans="2:9" hidden="1" x14ac:dyDescent="0.3">
      <c r="B1938" s="354">
        <v>1927</v>
      </c>
      <c r="C1938" s="393">
        <v>362098147</v>
      </c>
      <c r="D1938" s="349">
        <v>445353</v>
      </c>
      <c r="E1938" s="344">
        <f t="shared" si="177"/>
        <v>9.9324902984076004</v>
      </c>
      <c r="F1938" s="345">
        <f>SUM(E$12:E1938)</f>
        <v>10099.354906957087</v>
      </c>
      <c r="G1938" s="345">
        <f t="shared" si="178"/>
        <v>336.64516356523626</v>
      </c>
      <c r="H1938" s="350">
        <f t="shared" si="179"/>
        <v>196</v>
      </c>
      <c r="I1938" s="350">
        <f t="shared" si="179"/>
        <v>75</v>
      </c>
    </row>
    <row r="1939" spans="2:9" hidden="1" x14ac:dyDescent="0.3">
      <c r="B1939" s="354">
        <v>1928</v>
      </c>
      <c r="C1939" s="393">
        <v>362543500</v>
      </c>
      <c r="D1939" s="349">
        <v>445692</v>
      </c>
      <c r="E1939" s="344">
        <f t="shared" si="177"/>
        <v>9.9400508497256794</v>
      </c>
      <c r="F1939" s="345">
        <f>SUM(E$12:E1939)</f>
        <v>10109.294957806813</v>
      </c>
      <c r="G1939" s="345">
        <f t="shared" si="178"/>
        <v>336.97649859356045</v>
      </c>
      <c r="H1939" s="350">
        <f t="shared" si="179"/>
        <v>196</v>
      </c>
      <c r="I1939" s="350">
        <f t="shared" si="179"/>
        <v>75</v>
      </c>
    </row>
    <row r="1940" spans="2:9" hidden="1" x14ac:dyDescent="0.3">
      <c r="B1940" s="354">
        <v>1929</v>
      </c>
      <c r="C1940" s="393">
        <v>362989192</v>
      </c>
      <c r="D1940" s="349">
        <v>446031</v>
      </c>
      <c r="E1940" s="344">
        <f t="shared" si="177"/>
        <v>9.9476114010437584</v>
      </c>
      <c r="F1940" s="345">
        <f>SUM(E$12:E1940)</f>
        <v>10119.242569207856</v>
      </c>
      <c r="G1940" s="345">
        <f t="shared" si="178"/>
        <v>337.30808564026188</v>
      </c>
      <c r="H1940" s="350">
        <f t="shared" si="179"/>
        <v>196</v>
      </c>
      <c r="I1940" s="350">
        <f t="shared" si="179"/>
        <v>75</v>
      </c>
    </row>
    <row r="1941" spans="2:9" hidden="1" x14ac:dyDescent="0.3">
      <c r="B1941" s="354">
        <v>1930</v>
      </c>
      <c r="C1941" s="393">
        <v>363435223</v>
      </c>
      <c r="D1941" s="349">
        <v>446370</v>
      </c>
      <c r="E1941" s="344">
        <f t="shared" si="177"/>
        <v>9.9551719523618356</v>
      </c>
      <c r="F1941" s="345">
        <f>SUM(E$12:E1941)</f>
        <v>10129.197741160218</v>
      </c>
      <c r="G1941" s="345">
        <f t="shared" si="178"/>
        <v>337.6399247053406</v>
      </c>
      <c r="H1941" s="350">
        <f t="shared" si="179"/>
        <v>196</v>
      </c>
      <c r="I1941" s="350">
        <f t="shared" si="179"/>
        <v>75</v>
      </c>
    </row>
    <row r="1942" spans="2:9" hidden="1" x14ac:dyDescent="0.3">
      <c r="B1942" s="354">
        <v>1931</v>
      </c>
      <c r="C1942" s="393">
        <v>363881593</v>
      </c>
      <c r="D1942" s="349">
        <v>446710</v>
      </c>
      <c r="E1942" s="344">
        <f t="shared" si="177"/>
        <v>9.9627548061911764</v>
      </c>
      <c r="F1942" s="345">
        <f>SUM(E$12:E1942)</f>
        <v>10139.160495966409</v>
      </c>
      <c r="G1942" s="345">
        <f t="shared" si="178"/>
        <v>337.97201653221362</v>
      </c>
      <c r="H1942" s="350">
        <f t="shared" si="179"/>
        <v>196</v>
      </c>
      <c r="I1942" s="350">
        <f t="shared" si="179"/>
        <v>75</v>
      </c>
    </row>
    <row r="1943" spans="2:9" hidden="1" x14ac:dyDescent="0.3">
      <c r="B1943" s="354">
        <v>1932</v>
      </c>
      <c r="C1943" s="393">
        <v>364328303</v>
      </c>
      <c r="D1943" s="349">
        <v>447049</v>
      </c>
      <c r="E1943" s="344">
        <f t="shared" si="177"/>
        <v>9.9703153575092553</v>
      </c>
      <c r="F1943" s="345">
        <f>SUM(E$12:E1943)</f>
        <v>10149.130811323919</v>
      </c>
      <c r="G1943" s="345">
        <f t="shared" si="178"/>
        <v>338.30436037746398</v>
      </c>
      <c r="H1943" s="350">
        <f t="shared" si="179"/>
        <v>196</v>
      </c>
      <c r="I1943" s="350">
        <f t="shared" si="179"/>
        <v>75</v>
      </c>
    </row>
    <row r="1944" spans="2:9" hidden="1" x14ac:dyDescent="0.3">
      <c r="B1944" s="354">
        <v>1933</v>
      </c>
      <c r="C1944" s="393">
        <v>364775352</v>
      </c>
      <c r="D1944" s="349">
        <v>447389</v>
      </c>
      <c r="E1944" s="344">
        <f t="shared" si="177"/>
        <v>9.9778982113385961</v>
      </c>
      <c r="F1944" s="345">
        <f>SUM(E$12:E1944)</f>
        <v>10159.108709535258</v>
      </c>
      <c r="G1944" s="345">
        <f t="shared" si="178"/>
        <v>338.63695698450857</v>
      </c>
      <c r="H1944" s="350">
        <f t="shared" si="179"/>
        <v>196</v>
      </c>
      <c r="I1944" s="350">
        <f t="shared" si="179"/>
        <v>75</v>
      </c>
    </row>
    <row r="1945" spans="2:9" hidden="1" x14ac:dyDescent="0.3">
      <c r="B1945" s="354">
        <v>1934</v>
      </c>
      <c r="C1945" s="393">
        <v>365222741</v>
      </c>
      <c r="D1945" s="349">
        <v>447729</v>
      </c>
      <c r="E1945" s="344">
        <f t="shared" si="177"/>
        <v>9.9854810651679387</v>
      </c>
      <c r="F1945" s="345">
        <f>SUM(E$12:E1945)</f>
        <v>10169.094190600426</v>
      </c>
      <c r="G1945" s="345">
        <f t="shared" si="178"/>
        <v>338.96980635334756</v>
      </c>
      <c r="H1945" s="350">
        <f t="shared" si="179"/>
        <v>196</v>
      </c>
      <c r="I1945" s="350">
        <f t="shared" si="179"/>
        <v>75</v>
      </c>
    </row>
    <row r="1946" spans="2:9" hidden="1" x14ac:dyDescent="0.3">
      <c r="B1946" s="354">
        <v>1935</v>
      </c>
      <c r="C1946" s="393">
        <v>365670470</v>
      </c>
      <c r="D1946" s="349">
        <v>448069</v>
      </c>
      <c r="E1946" s="344">
        <f t="shared" si="177"/>
        <v>9.9930639189972794</v>
      </c>
      <c r="F1946" s="345">
        <f>SUM(E$12:E1946)</f>
        <v>10179.087254519423</v>
      </c>
      <c r="G1946" s="345">
        <f t="shared" si="178"/>
        <v>339.30290848398079</v>
      </c>
      <c r="H1946" s="350">
        <f t="shared" si="179"/>
        <v>196</v>
      </c>
      <c r="I1946" s="350">
        <f t="shared" si="179"/>
        <v>75</v>
      </c>
    </row>
    <row r="1947" spans="2:9" hidden="1" x14ac:dyDescent="0.3">
      <c r="B1947" s="354">
        <v>1936</v>
      </c>
      <c r="C1947" s="393">
        <v>366118539</v>
      </c>
      <c r="D1947" s="349">
        <v>448409</v>
      </c>
      <c r="E1947" s="344">
        <f t="shared" si="177"/>
        <v>10.00064677282662</v>
      </c>
      <c r="F1947" s="345">
        <f>SUM(E$12:E1947)</f>
        <v>10189.087901292251</v>
      </c>
      <c r="G1947" s="345">
        <f t="shared" si="178"/>
        <v>339.63626337640835</v>
      </c>
      <c r="H1947" s="350">
        <f t="shared" si="179"/>
        <v>196</v>
      </c>
      <c r="I1947" s="350">
        <f t="shared" si="179"/>
        <v>75</v>
      </c>
    </row>
    <row r="1948" spans="2:9" hidden="1" x14ac:dyDescent="0.3">
      <c r="B1948" s="354">
        <v>1937</v>
      </c>
      <c r="C1948" s="393">
        <v>366566948</v>
      </c>
      <c r="D1948" s="349">
        <v>448749</v>
      </c>
      <c r="E1948" s="344">
        <f t="shared" si="177"/>
        <v>10.008229626655961</v>
      </c>
      <c r="F1948" s="345">
        <f>SUM(E$12:E1948)</f>
        <v>10199.096130918906</v>
      </c>
      <c r="G1948" s="345">
        <f t="shared" si="178"/>
        <v>339.9698710306302</v>
      </c>
      <c r="H1948" s="350">
        <f t="shared" si="179"/>
        <v>196</v>
      </c>
      <c r="I1948" s="350">
        <f t="shared" si="179"/>
        <v>75</v>
      </c>
    </row>
    <row r="1949" spans="2:9" hidden="1" x14ac:dyDescent="0.3">
      <c r="B1949" s="354">
        <v>1938</v>
      </c>
      <c r="C1949" s="393">
        <v>367015697</v>
      </c>
      <c r="D1949" s="349">
        <v>449089</v>
      </c>
      <c r="E1949" s="344">
        <f t="shared" si="177"/>
        <v>10.015812480485303</v>
      </c>
      <c r="F1949" s="345">
        <f>SUM(E$12:E1949)</f>
        <v>10209.111943399392</v>
      </c>
      <c r="G1949" s="345">
        <f t="shared" si="178"/>
        <v>340.3037314466464</v>
      </c>
      <c r="H1949" s="350">
        <f t="shared" si="179"/>
        <v>196</v>
      </c>
      <c r="I1949" s="350">
        <f t="shared" si="179"/>
        <v>75</v>
      </c>
    </row>
    <row r="1950" spans="2:9" hidden="1" x14ac:dyDescent="0.3">
      <c r="B1950" s="354">
        <v>1939</v>
      </c>
      <c r="C1950" s="393">
        <v>367464786</v>
      </c>
      <c r="D1950" s="349">
        <v>449429</v>
      </c>
      <c r="E1950" s="344">
        <f t="shared" si="177"/>
        <v>10.023395334314644</v>
      </c>
      <c r="F1950" s="345">
        <f>SUM(E$12:E1950)</f>
        <v>10219.135338733706</v>
      </c>
      <c r="G1950" s="345">
        <f t="shared" si="178"/>
        <v>340.63784462445687</v>
      </c>
      <c r="H1950" s="350">
        <f t="shared" si="179"/>
        <v>196</v>
      </c>
      <c r="I1950" s="350">
        <f t="shared" si="179"/>
        <v>75</v>
      </c>
    </row>
    <row r="1951" spans="2:9" hidden="1" x14ac:dyDescent="0.3">
      <c r="B1951" s="354">
        <v>1940</v>
      </c>
      <c r="C1951" s="393">
        <v>367914215</v>
      </c>
      <c r="D1951" s="349">
        <v>449770</v>
      </c>
      <c r="E1951" s="344">
        <f t="shared" si="177"/>
        <v>10.031000490655249</v>
      </c>
      <c r="F1951" s="345">
        <f>SUM(E$12:E1951)</f>
        <v>10229.166339224361</v>
      </c>
      <c r="G1951" s="345">
        <f t="shared" si="178"/>
        <v>340.97221130747869</v>
      </c>
      <c r="H1951" s="350">
        <f t="shared" si="179"/>
        <v>196</v>
      </c>
      <c r="I1951" s="350">
        <f t="shared" si="179"/>
        <v>75</v>
      </c>
    </row>
    <row r="1952" spans="2:9" hidden="1" x14ac:dyDescent="0.3">
      <c r="B1952" s="354">
        <v>1941</v>
      </c>
      <c r="C1952" s="393">
        <v>368363985</v>
      </c>
      <c r="D1952" s="349">
        <v>450110</v>
      </c>
      <c r="E1952" s="344">
        <f t="shared" si="177"/>
        <v>10.038583344484589</v>
      </c>
      <c r="F1952" s="345">
        <f>SUM(E$12:E1952)</f>
        <v>10239.204922568846</v>
      </c>
      <c r="G1952" s="345">
        <f t="shared" si="178"/>
        <v>341.30683075229484</v>
      </c>
      <c r="H1952" s="350">
        <f t="shared" ref="H1952:I1967" si="180">H1951</f>
        <v>196</v>
      </c>
      <c r="I1952" s="350">
        <f t="shared" si="180"/>
        <v>75</v>
      </c>
    </row>
    <row r="1953" spans="2:9" hidden="1" x14ac:dyDescent="0.3">
      <c r="B1953" s="354">
        <v>1942</v>
      </c>
      <c r="C1953" s="393">
        <v>368814095</v>
      </c>
      <c r="D1953" s="349">
        <v>450451</v>
      </c>
      <c r="E1953" s="344">
        <f t="shared" si="177"/>
        <v>10.046188500825194</v>
      </c>
      <c r="F1953" s="345">
        <f>SUM(E$12:E1953)</f>
        <v>10249.251111069671</v>
      </c>
      <c r="G1953" s="345">
        <f t="shared" si="178"/>
        <v>341.64170370232233</v>
      </c>
      <c r="H1953" s="350">
        <f t="shared" si="180"/>
        <v>196</v>
      </c>
      <c r="I1953" s="350">
        <f t="shared" si="180"/>
        <v>75</v>
      </c>
    </row>
    <row r="1954" spans="2:9" hidden="1" x14ac:dyDescent="0.3">
      <c r="B1954" s="354">
        <v>1943</v>
      </c>
      <c r="C1954" s="393">
        <v>369264546</v>
      </c>
      <c r="D1954" s="349">
        <v>450792</v>
      </c>
      <c r="E1954" s="344">
        <f t="shared" si="177"/>
        <v>10.053793657165796</v>
      </c>
      <c r="F1954" s="345">
        <f>SUM(E$12:E1954)</f>
        <v>10259.304904726836</v>
      </c>
      <c r="G1954" s="345">
        <f t="shared" si="178"/>
        <v>341.97683015756121</v>
      </c>
      <c r="H1954" s="350">
        <f t="shared" si="180"/>
        <v>196</v>
      </c>
      <c r="I1954" s="350">
        <f t="shared" si="180"/>
        <v>75</v>
      </c>
    </row>
    <row r="1955" spans="2:9" hidden="1" x14ac:dyDescent="0.3">
      <c r="B1955" s="354">
        <v>1944</v>
      </c>
      <c r="C1955" s="393">
        <v>369715338</v>
      </c>
      <c r="D1955" s="349">
        <v>451132</v>
      </c>
      <c r="E1955" s="344">
        <f t="shared" si="177"/>
        <v>10.061376510995139</v>
      </c>
      <c r="F1955" s="345">
        <f>SUM(E$12:E1955)</f>
        <v>10269.366281237832</v>
      </c>
      <c r="G1955" s="345">
        <f t="shared" si="178"/>
        <v>342.31220937459437</v>
      </c>
      <c r="H1955" s="350">
        <f t="shared" si="180"/>
        <v>196</v>
      </c>
      <c r="I1955" s="350">
        <f t="shared" si="180"/>
        <v>75</v>
      </c>
    </row>
    <row r="1956" spans="2:9" hidden="1" x14ac:dyDescent="0.3">
      <c r="B1956" s="354">
        <v>1945</v>
      </c>
      <c r="C1956" s="393">
        <v>370166470</v>
      </c>
      <c r="D1956" s="349">
        <v>451473</v>
      </c>
      <c r="E1956" s="344">
        <f t="shared" si="177"/>
        <v>10.068981667335741</v>
      </c>
      <c r="F1956" s="345">
        <f>SUM(E$12:E1956)</f>
        <v>10279.435262905168</v>
      </c>
      <c r="G1956" s="345">
        <f t="shared" si="178"/>
        <v>342.64784209683893</v>
      </c>
      <c r="H1956" s="350">
        <f t="shared" si="180"/>
        <v>196</v>
      </c>
      <c r="I1956" s="350">
        <f t="shared" si="180"/>
        <v>75</v>
      </c>
    </row>
    <row r="1957" spans="2:9" hidden="1" x14ac:dyDescent="0.3">
      <c r="B1957" s="354">
        <v>1946</v>
      </c>
      <c r="C1957" s="393">
        <v>370617943</v>
      </c>
      <c r="D1957" s="349">
        <v>451815</v>
      </c>
      <c r="E1957" s="344">
        <f t="shared" si="177"/>
        <v>10.076609126187609</v>
      </c>
      <c r="F1957" s="345">
        <f>SUM(E$12:E1957)</f>
        <v>10289.511872031357</v>
      </c>
      <c r="G1957" s="345">
        <f t="shared" si="178"/>
        <v>342.98372906771186</v>
      </c>
      <c r="H1957" s="350">
        <f t="shared" si="180"/>
        <v>196</v>
      </c>
      <c r="I1957" s="350">
        <f t="shared" si="180"/>
        <v>75</v>
      </c>
    </row>
    <row r="1958" spans="2:9" hidden="1" x14ac:dyDescent="0.3">
      <c r="B1958" s="354">
        <v>1947</v>
      </c>
      <c r="C1958" s="393">
        <v>371069758</v>
      </c>
      <c r="D1958" s="349">
        <v>452156</v>
      </c>
      <c r="E1958" s="344">
        <f t="shared" si="177"/>
        <v>10.084214282528214</v>
      </c>
      <c r="F1958" s="345">
        <f>SUM(E$12:E1958)</f>
        <v>10299.596086313884</v>
      </c>
      <c r="G1958" s="345">
        <f t="shared" si="178"/>
        <v>343.31986954379613</v>
      </c>
      <c r="H1958" s="350">
        <f t="shared" si="180"/>
        <v>196</v>
      </c>
      <c r="I1958" s="350">
        <f t="shared" si="180"/>
        <v>75</v>
      </c>
    </row>
    <row r="1959" spans="2:9" hidden="1" x14ac:dyDescent="0.3">
      <c r="B1959" s="354">
        <v>1948</v>
      </c>
      <c r="C1959" s="393">
        <v>371521914</v>
      </c>
      <c r="D1959" s="349">
        <v>452497</v>
      </c>
      <c r="E1959" s="344">
        <f t="shared" si="177"/>
        <v>10.091819438868816</v>
      </c>
      <c r="F1959" s="345">
        <f>SUM(E$12:E1959)</f>
        <v>10309.687905752753</v>
      </c>
      <c r="G1959" s="345">
        <f t="shared" si="178"/>
        <v>343.65626352509179</v>
      </c>
      <c r="H1959" s="350">
        <f t="shared" si="180"/>
        <v>196</v>
      </c>
      <c r="I1959" s="350">
        <f t="shared" si="180"/>
        <v>75</v>
      </c>
    </row>
    <row r="1960" spans="2:9" hidden="1" x14ac:dyDescent="0.3">
      <c r="B1960" s="354">
        <v>1949</v>
      </c>
      <c r="C1960" s="393">
        <v>371974411</v>
      </c>
      <c r="D1960" s="349">
        <v>452838</v>
      </c>
      <c r="E1960" s="344">
        <f t="shared" si="177"/>
        <v>10.09942459520942</v>
      </c>
      <c r="F1960" s="345">
        <f>SUM(E$12:E1960)</f>
        <v>10319.787330347963</v>
      </c>
      <c r="G1960" s="345">
        <f t="shared" si="178"/>
        <v>343.99291101159878</v>
      </c>
      <c r="H1960" s="350">
        <f t="shared" si="180"/>
        <v>196</v>
      </c>
      <c r="I1960" s="350">
        <f t="shared" si="180"/>
        <v>75</v>
      </c>
    </row>
    <row r="1961" spans="2:9" hidden="1" x14ac:dyDescent="0.3">
      <c r="B1961" s="354">
        <v>1950</v>
      </c>
      <c r="C1961" s="393">
        <v>372427249</v>
      </c>
      <c r="D1961" s="349">
        <v>453180</v>
      </c>
      <c r="E1961" s="344">
        <f t="shared" si="177"/>
        <v>10.107052054061286</v>
      </c>
      <c r="F1961" s="345">
        <f>SUM(E$12:E1961)</f>
        <v>10329.894382402024</v>
      </c>
      <c r="G1961" s="345">
        <f t="shared" si="178"/>
        <v>344.32981274673415</v>
      </c>
      <c r="H1961" s="350">
        <f t="shared" si="180"/>
        <v>196</v>
      </c>
      <c r="I1961" s="350">
        <f t="shared" si="180"/>
        <v>75</v>
      </c>
    </row>
    <row r="1962" spans="2:9" hidden="1" x14ac:dyDescent="0.3">
      <c r="B1962" s="354">
        <v>1951</v>
      </c>
      <c r="C1962" s="393">
        <v>372880429</v>
      </c>
      <c r="D1962" s="349">
        <v>453522</v>
      </c>
      <c r="E1962" s="344">
        <f t="shared" si="177"/>
        <v>10.114679512913154</v>
      </c>
      <c r="F1962" s="345">
        <f>SUM(E$12:E1962)</f>
        <v>10340.009061914938</v>
      </c>
      <c r="G1962" s="345">
        <f t="shared" si="178"/>
        <v>344.6669687304979</v>
      </c>
      <c r="H1962" s="350">
        <f t="shared" si="180"/>
        <v>196</v>
      </c>
      <c r="I1962" s="350">
        <f t="shared" si="180"/>
        <v>75</v>
      </c>
    </row>
    <row r="1963" spans="2:9" hidden="1" x14ac:dyDescent="0.3">
      <c r="B1963" s="354">
        <v>1952</v>
      </c>
      <c r="C1963" s="393">
        <v>373333951</v>
      </c>
      <c r="D1963" s="349">
        <v>453863</v>
      </c>
      <c r="E1963" s="344">
        <f t="shared" si="177"/>
        <v>10.122284669253759</v>
      </c>
      <c r="F1963" s="345">
        <f>SUM(E$12:E1963)</f>
        <v>10350.131346584192</v>
      </c>
      <c r="G1963" s="345">
        <f t="shared" si="178"/>
        <v>345.0043782194731</v>
      </c>
      <c r="H1963" s="350">
        <f t="shared" si="180"/>
        <v>196</v>
      </c>
      <c r="I1963" s="350">
        <f t="shared" si="180"/>
        <v>75</v>
      </c>
    </row>
    <row r="1964" spans="2:9" hidden="1" x14ac:dyDescent="0.3">
      <c r="B1964" s="354">
        <v>1953</v>
      </c>
      <c r="C1964" s="393">
        <v>373787814</v>
      </c>
      <c r="D1964" s="349">
        <v>454205</v>
      </c>
      <c r="E1964" s="344">
        <f t="shared" si="177"/>
        <v>10.129912128105625</v>
      </c>
      <c r="F1964" s="345">
        <f>SUM(E$12:E1964)</f>
        <v>10360.261258712299</v>
      </c>
      <c r="G1964" s="345">
        <f t="shared" si="178"/>
        <v>345.34204195707662</v>
      </c>
      <c r="H1964" s="350">
        <f t="shared" si="180"/>
        <v>196</v>
      </c>
      <c r="I1964" s="350">
        <f t="shared" si="180"/>
        <v>75</v>
      </c>
    </row>
    <row r="1965" spans="2:9" hidden="1" x14ac:dyDescent="0.3">
      <c r="B1965" s="354">
        <v>1954</v>
      </c>
      <c r="C1965" s="393">
        <v>374242019</v>
      </c>
      <c r="D1965" s="349">
        <v>454547</v>
      </c>
      <c r="E1965" s="344">
        <f t="shared" si="177"/>
        <v>10.137539586957491</v>
      </c>
      <c r="F1965" s="345">
        <f>SUM(E$12:E1965)</f>
        <v>10370.398798299257</v>
      </c>
      <c r="G1965" s="345">
        <f t="shared" si="178"/>
        <v>345.67995994330857</v>
      </c>
      <c r="H1965" s="350">
        <f t="shared" si="180"/>
        <v>196</v>
      </c>
      <c r="I1965" s="350">
        <f t="shared" si="180"/>
        <v>75</v>
      </c>
    </row>
    <row r="1966" spans="2:9" hidden="1" x14ac:dyDescent="0.3">
      <c r="B1966" s="354">
        <v>1955</v>
      </c>
      <c r="C1966" s="393">
        <v>374696566</v>
      </c>
      <c r="D1966" s="349">
        <v>454889</v>
      </c>
      <c r="E1966" s="344">
        <f t="shared" si="177"/>
        <v>10.145167045809359</v>
      </c>
      <c r="F1966" s="345">
        <f>SUM(E$12:E1966)</f>
        <v>10380.543965345067</v>
      </c>
      <c r="G1966" s="345">
        <f t="shared" si="178"/>
        <v>346.01813217816891</v>
      </c>
      <c r="H1966" s="350">
        <f t="shared" si="180"/>
        <v>196</v>
      </c>
      <c r="I1966" s="350">
        <f t="shared" si="180"/>
        <v>75</v>
      </c>
    </row>
    <row r="1967" spans="2:9" hidden="1" x14ac:dyDescent="0.3">
      <c r="B1967" s="354">
        <v>1956</v>
      </c>
      <c r="C1967" s="393">
        <v>375151455</v>
      </c>
      <c r="D1967" s="349">
        <v>455232</v>
      </c>
      <c r="E1967" s="344">
        <f t="shared" si="177"/>
        <v>10.152816807172488</v>
      </c>
      <c r="F1967" s="345">
        <f>SUM(E$12:E1967)</f>
        <v>10390.696782152239</v>
      </c>
      <c r="G1967" s="345">
        <f t="shared" si="178"/>
        <v>346.35655940507462</v>
      </c>
      <c r="H1967" s="350">
        <f t="shared" si="180"/>
        <v>196</v>
      </c>
      <c r="I1967" s="350">
        <f t="shared" si="180"/>
        <v>75</v>
      </c>
    </row>
    <row r="1968" spans="2:9" hidden="1" x14ac:dyDescent="0.3">
      <c r="B1968" s="354">
        <v>1957</v>
      </c>
      <c r="C1968" s="393">
        <v>375606687</v>
      </c>
      <c r="D1968" s="349">
        <v>455574</v>
      </c>
      <c r="E1968" s="344">
        <f t="shared" si="177"/>
        <v>10.160444266024355</v>
      </c>
      <c r="F1968" s="345">
        <f>SUM(E$12:E1968)</f>
        <v>10400.857226418264</v>
      </c>
      <c r="G1968" s="345">
        <f t="shared" si="178"/>
        <v>346.69524088060882</v>
      </c>
      <c r="H1968" s="350">
        <f t="shared" ref="H1968:I1983" si="181">H1967</f>
        <v>196</v>
      </c>
      <c r="I1968" s="350">
        <f t="shared" si="181"/>
        <v>75</v>
      </c>
    </row>
    <row r="1969" spans="2:9" hidden="1" x14ac:dyDescent="0.3">
      <c r="B1969" s="354">
        <v>1958</v>
      </c>
      <c r="C1969" s="393">
        <v>376062261</v>
      </c>
      <c r="D1969" s="349">
        <v>455916</v>
      </c>
      <c r="E1969" s="344">
        <f t="shared" si="177"/>
        <v>10.168071724876221</v>
      </c>
      <c r="F1969" s="345">
        <f>SUM(E$12:E1969)</f>
        <v>10411.02529814314</v>
      </c>
      <c r="G1969" s="345">
        <f t="shared" si="178"/>
        <v>347.03417660477135</v>
      </c>
      <c r="H1969" s="350">
        <f t="shared" si="181"/>
        <v>196</v>
      </c>
      <c r="I1969" s="350">
        <f t="shared" si="181"/>
        <v>75</v>
      </c>
    </row>
    <row r="1970" spans="2:9" hidden="1" x14ac:dyDescent="0.3">
      <c r="B1970" s="354">
        <v>1959</v>
      </c>
      <c r="C1970" s="393">
        <v>376518177</v>
      </c>
      <c r="D1970" s="349">
        <v>456259</v>
      </c>
      <c r="E1970" s="344">
        <f t="shared" si="177"/>
        <v>10.17572148623935</v>
      </c>
      <c r="F1970" s="345">
        <f>SUM(E$12:E1970)</f>
        <v>10421.20101962938</v>
      </c>
      <c r="G1970" s="345">
        <f t="shared" si="178"/>
        <v>347.3733673209793</v>
      </c>
      <c r="H1970" s="350">
        <f t="shared" si="181"/>
        <v>196</v>
      </c>
      <c r="I1970" s="350">
        <f t="shared" si="181"/>
        <v>75</v>
      </c>
    </row>
    <row r="1971" spans="2:9" hidden="1" x14ac:dyDescent="0.3">
      <c r="B1971" s="354">
        <v>1960</v>
      </c>
      <c r="C1971" s="393">
        <v>376974436</v>
      </c>
      <c r="D1971" s="349">
        <v>456602</v>
      </c>
      <c r="E1971" s="344">
        <f t="shared" si="177"/>
        <v>10.18337124760248</v>
      </c>
      <c r="F1971" s="345">
        <f>SUM(E$12:E1971)</f>
        <v>10431.384390876981</v>
      </c>
      <c r="G1971" s="345">
        <f t="shared" si="178"/>
        <v>347.71281302923273</v>
      </c>
      <c r="H1971" s="350">
        <f t="shared" si="181"/>
        <v>196</v>
      </c>
      <c r="I1971" s="350">
        <f t="shared" si="181"/>
        <v>75</v>
      </c>
    </row>
    <row r="1972" spans="2:9" hidden="1" x14ac:dyDescent="0.3">
      <c r="B1972" s="354">
        <v>1961</v>
      </c>
      <c r="C1972" s="393">
        <v>377431038</v>
      </c>
      <c r="D1972" s="349">
        <v>456944</v>
      </c>
      <c r="E1972" s="344">
        <f t="shared" si="177"/>
        <v>10.190998706454346</v>
      </c>
      <c r="F1972" s="345">
        <f>SUM(E$12:E1972)</f>
        <v>10441.575389583435</v>
      </c>
      <c r="G1972" s="345">
        <f t="shared" si="178"/>
        <v>348.05251298611449</v>
      </c>
      <c r="H1972" s="350">
        <f t="shared" si="181"/>
        <v>196</v>
      </c>
      <c r="I1972" s="350">
        <f t="shared" si="181"/>
        <v>75</v>
      </c>
    </row>
    <row r="1973" spans="2:9" hidden="1" x14ac:dyDescent="0.3">
      <c r="B1973" s="354">
        <v>1962</v>
      </c>
      <c r="C1973" s="393">
        <v>377887982</v>
      </c>
      <c r="D1973" s="349">
        <v>457287</v>
      </c>
      <c r="E1973" s="344">
        <f t="shared" si="177"/>
        <v>10.198648467817476</v>
      </c>
      <c r="F1973" s="345">
        <f>SUM(E$12:E1973)</f>
        <v>10451.774038051253</v>
      </c>
      <c r="G1973" s="345">
        <f t="shared" si="178"/>
        <v>348.39246793504179</v>
      </c>
      <c r="H1973" s="350">
        <f t="shared" si="181"/>
        <v>196</v>
      </c>
      <c r="I1973" s="350">
        <f t="shared" si="181"/>
        <v>75</v>
      </c>
    </row>
    <row r="1974" spans="2:9" hidden="1" x14ac:dyDescent="0.3">
      <c r="B1974" s="354">
        <v>1963</v>
      </c>
      <c r="C1974" s="393">
        <v>378345269</v>
      </c>
      <c r="D1974" s="349">
        <v>457630</v>
      </c>
      <c r="E1974" s="344">
        <f t="shared" si="177"/>
        <v>10.206298229180605</v>
      </c>
      <c r="F1974" s="345">
        <f>SUM(E$12:E1974)</f>
        <v>10461.980336280434</v>
      </c>
      <c r="G1974" s="345">
        <f t="shared" si="178"/>
        <v>348.73267787601446</v>
      </c>
      <c r="H1974" s="350">
        <f t="shared" si="181"/>
        <v>196</v>
      </c>
      <c r="I1974" s="350">
        <f t="shared" si="181"/>
        <v>75</v>
      </c>
    </row>
    <row r="1975" spans="2:9" hidden="1" x14ac:dyDescent="0.3">
      <c r="B1975" s="354">
        <v>1964</v>
      </c>
      <c r="C1975" s="393">
        <v>378802899</v>
      </c>
      <c r="D1975" s="349">
        <v>457973</v>
      </c>
      <c r="E1975" s="344">
        <f t="shared" si="177"/>
        <v>10.213947990543735</v>
      </c>
      <c r="F1975" s="345">
        <f>SUM(E$12:E1975)</f>
        <v>10472.194284270978</v>
      </c>
      <c r="G1975" s="345">
        <f t="shared" si="178"/>
        <v>349.07314280903262</v>
      </c>
      <c r="H1975" s="350">
        <f t="shared" si="181"/>
        <v>196</v>
      </c>
      <c r="I1975" s="350">
        <f t="shared" si="181"/>
        <v>75</v>
      </c>
    </row>
    <row r="1976" spans="2:9" hidden="1" x14ac:dyDescent="0.3">
      <c r="B1976" s="354">
        <v>1965</v>
      </c>
      <c r="C1976" s="393">
        <v>379260872</v>
      </c>
      <c r="D1976" s="349">
        <v>458317</v>
      </c>
      <c r="E1976" s="344">
        <f t="shared" si="177"/>
        <v>10.221620054418127</v>
      </c>
      <c r="F1976" s="345">
        <f>SUM(E$12:E1976)</f>
        <v>10482.415904325397</v>
      </c>
      <c r="G1976" s="345">
        <f t="shared" si="178"/>
        <v>349.41386347751325</v>
      </c>
      <c r="H1976" s="350">
        <f t="shared" si="181"/>
        <v>196</v>
      </c>
      <c r="I1976" s="350">
        <f t="shared" si="181"/>
        <v>75</v>
      </c>
    </row>
    <row r="1977" spans="2:9" hidden="1" x14ac:dyDescent="0.3">
      <c r="B1977" s="354">
        <v>1966</v>
      </c>
      <c r="C1977" s="393">
        <v>379719189</v>
      </c>
      <c r="D1977" s="349">
        <v>458660</v>
      </c>
      <c r="E1977" s="344">
        <f t="shared" si="177"/>
        <v>10.229269815781256</v>
      </c>
      <c r="F1977" s="345">
        <f>SUM(E$12:E1977)</f>
        <v>10492.645174141178</v>
      </c>
      <c r="G1977" s="345">
        <f t="shared" si="178"/>
        <v>349.7548391380393</v>
      </c>
      <c r="H1977" s="350">
        <f t="shared" si="181"/>
        <v>196</v>
      </c>
      <c r="I1977" s="350">
        <f t="shared" si="181"/>
        <v>75</v>
      </c>
    </row>
    <row r="1978" spans="2:9" hidden="1" x14ac:dyDescent="0.3">
      <c r="B1978" s="354">
        <v>1967</v>
      </c>
      <c r="C1978" s="393">
        <v>380177849</v>
      </c>
      <c r="D1978" s="349">
        <v>459003</v>
      </c>
      <c r="E1978" s="344">
        <f t="shared" si="177"/>
        <v>10.236919577144386</v>
      </c>
      <c r="F1978" s="345">
        <f>SUM(E$12:E1978)</f>
        <v>10502.882093718323</v>
      </c>
      <c r="G1978" s="345">
        <f t="shared" si="178"/>
        <v>350.09606979061078</v>
      </c>
      <c r="H1978" s="350">
        <f t="shared" si="181"/>
        <v>196</v>
      </c>
      <c r="I1978" s="350">
        <f t="shared" si="181"/>
        <v>75</v>
      </c>
    </row>
    <row r="1979" spans="2:9" hidden="1" x14ac:dyDescent="0.3">
      <c r="B1979" s="354">
        <v>1968</v>
      </c>
      <c r="C1979" s="393">
        <v>380636852</v>
      </c>
      <c r="D1979" s="349">
        <v>459347</v>
      </c>
      <c r="E1979" s="344">
        <f t="shared" si="177"/>
        <v>10.244591641018779</v>
      </c>
      <c r="F1979" s="345">
        <f>SUM(E$12:E1979)</f>
        <v>10513.126685359341</v>
      </c>
      <c r="G1979" s="345">
        <f t="shared" si="178"/>
        <v>350.43755617864468</v>
      </c>
      <c r="H1979" s="350">
        <f t="shared" si="181"/>
        <v>196</v>
      </c>
      <c r="I1979" s="350">
        <f t="shared" si="181"/>
        <v>75</v>
      </c>
    </row>
    <row r="1980" spans="2:9" hidden="1" x14ac:dyDescent="0.3">
      <c r="B1980" s="354">
        <v>1969</v>
      </c>
      <c r="C1980" s="393">
        <v>381096199</v>
      </c>
      <c r="D1980" s="349">
        <v>459691</v>
      </c>
      <c r="E1980" s="344">
        <f t="shared" si="177"/>
        <v>10.252263704893171</v>
      </c>
      <c r="F1980" s="345">
        <f>SUM(E$12:E1980)</f>
        <v>10523.378949064234</v>
      </c>
      <c r="G1980" s="345">
        <f t="shared" si="178"/>
        <v>350.77929830214111</v>
      </c>
      <c r="H1980" s="350">
        <f t="shared" si="181"/>
        <v>196</v>
      </c>
      <c r="I1980" s="350">
        <f t="shared" si="181"/>
        <v>75</v>
      </c>
    </row>
    <row r="1981" spans="2:9" hidden="1" x14ac:dyDescent="0.3">
      <c r="B1981" s="354">
        <v>1970</v>
      </c>
      <c r="C1981" s="393">
        <v>381555890</v>
      </c>
      <c r="D1981" s="349">
        <v>460034</v>
      </c>
      <c r="E1981" s="344">
        <f t="shared" si="177"/>
        <v>10.2599134662563</v>
      </c>
      <c r="F1981" s="345">
        <f>SUM(E$12:E1981)</f>
        <v>10533.63886253049</v>
      </c>
      <c r="G1981" s="345">
        <f t="shared" si="178"/>
        <v>351.12129541768297</v>
      </c>
      <c r="H1981" s="350">
        <f t="shared" si="181"/>
        <v>196</v>
      </c>
      <c r="I1981" s="350">
        <f t="shared" si="181"/>
        <v>75</v>
      </c>
    </row>
    <row r="1982" spans="2:9" hidden="1" x14ac:dyDescent="0.3">
      <c r="B1982" s="354">
        <v>1971</v>
      </c>
      <c r="C1982" s="393">
        <v>382015924</v>
      </c>
      <c r="D1982" s="349">
        <v>460378</v>
      </c>
      <c r="E1982" s="344">
        <f t="shared" si="177"/>
        <v>10.267585530130694</v>
      </c>
      <c r="F1982" s="345">
        <f>SUM(E$12:E1982)</f>
        <v>10543.906448060621</v>
      </c>
      <c r="G1982" s="345">
        <f t="shared" si="178"/>
        <v>351.46354826868736</v>
      </c>
      <c r="H1982" s="350">
        <f t="shared" si="181"/>
        <v>196</v>
      </c>
      <c r="I1982" s="350">
        <f t="shared" si="181"/>
        <v>75</v>
      </c>
    </row>
    <row r="1983" spans="2:9" hidden="1" x14ac:dyDescent="0.3">
      <c r="B1983" s="354">
        <v>1972</v>
      </c>
      <c r="C1983" s="393">
        <v>382476302</v>
      </c>
      <c r="D1983" s="349">
        <v>460722</v>
      </c>
      <c r="E1983" s="344">
        <f t="shared" si="177"/>
        <v>10.275257594005085</v>
      </c>
      <c r="F1983" s="345">
        <f>SUM(E$12:E1983)</f>
        <v>10554.181705654626</v>
      </c>
      <c r="G1983" s="345">
        <f t="shared" si="178"/>
        <v>351.80605685515422</v>
      </c>
      <c r="H1983" s="350">
        <f t="shared" si="181"/>
        <v>196</v>
      </c>
      <c r="I1983" s="350">
        <f t="shared" si="181"/>
        <v>75</v>
      </c>
    </row>
    <row r="1984" spans="2:9" hidden="1" x14ac:dyDescent="0.3">
      <c r="B1984" s="354">
        <v>1973</v>
      </c>
      <c r="C1984" s="393">
        <v>382937024</v>
      </c>
      <c r="D1984" s="349">
        <v>461066</v>
      </c>
      <c r="E1984" s="344">
        <f t="shared" si="177"/>
        <v>10.282929657879476</v>
      </c>
      <c r="F1984" s="345">
        <f>SUM(E$12:E1984)</f>
        <v>10564.464635312506</v>
      </c>
      <c r="G1984" s="345">
        <f t="shared" si="178"/>
        <v>352.14882117708356</v>
      </c>
      <c r="H1984" s="350">
        <f t="shared" ref="H1984:I1999" si="182">H1983</f>
        <v>196</v>
      </c>
      <c r="I1984" s="350">
        <f t="shared" si="182"/>
        <v>75</v>
      </c>
    </row>
    <row r="1985" spans="2:9" hidden="1" x14ac:dyDescent="0.3">
      <c r="B1985" s="354">
        <v>1974</v>
      </c>
      <c r="C1985" s="393">
        <v>383398090</v>
      </c>
      <c r="D1985" s="349">
        <v>461411</v>
      </c>
      <c r="E1985" s="344">
        <f t="shared" si="177"/>
        <v>10.290624024265131</v>
      </c>
      <c r="F1985" s="345">
        <f>SUM(E$12:E1985)</f>
        <v>10574.755259336771</v>
      </c>
      <c r="G1985" s="345">
        <f t="shared" si="178"/>
        <v>352.49184197789236</v>
      </c>
      <c r="H1985" s="350">
        <f t="shared" si="182"/>
        <v>196</v>
      </c>
      <c r="I1985" s="350">
        <f t="shared" si="182"/>
        <v>75</v>
      </c>
    </row>
    <row r="1986" spans="2:9" hidden="1" x14ac:dyDescent="0.3">
      <c r="B1986" s="354">
        <v>1975</v>
      </c>
      <c r="C1986" s="393">
        <v>383859501</v>
      </c>
      <c r="D1986" s="349">
        <v>461755</v>
      </c>
      <c r="E1986" s="344">
        <f t="shared" si="177"/>
        <v>10.298296088139525</v>
      </c>
      <c r="F1986" s="345">
        <f>SUM(E$12:E1986)</f>
        <v>10585.053555424911</v>
      </c>
      <c r="G1986" s="345">
        <f t="shared" si="178"/>
        <v>352.8351185141637</v>
      </c>
      <c r="H1986" s="350">
        <f t="shared" si="182"/>
        <v>196</v>
      </c>
      <c r="I1986" s="350">
        <f t="shared" si="182"/>
        <v>75</v>
      </c>
    </row>
    <row r="1987" spans="2:9" hidden="1" x14ac:dyDescent="0.3">
      <c r="B1987" s="354">
        <v>1976</v>
      </c>
      <c r="C1987" s="393">
        <v>384321256</v>
      </c>
      <c r="D1987" s="349">
        <v>462099</v>
      </c>
      <c r="E1987" s="344">
        <f t="shared" si="177"/>
        <v>10.305968152013916</v>
      </c>
      <c r="F1987" s="345">
        <f>SUM(E$12:E1987)</f>
        <v>10595.359523576924</v>
      </c>
      <c r="G1987" s="345">
        <f t="shared" si="178"/>
        <v>353.1786507858975</v>
      </c>
      <c r="H1987" s="350">
        <f t="shared" si="182"/>
        <v>196</v>
      </c>
      <c r="I1987" s="350">
        <f t="shared" si="182"/>
        <v>75</v>
      </c>
    </row>
    <row r="1988" spans="2:9" hidden="1" x14ac:dyDescent="0.3">
      <c r="B1988" s="354">
        <v>1977</v>
      </c>
      <c r="C1988" s="393">
        <v>384783355</v>
      </c>
      <c r="D1988" s="349">
        <v>462444</v>
      </c>
      <c r="E1988" s="344">
        <f t="shared" si="177"/>
        <v>10.313662518399571</v>
      </c>
      <c r="F1988" s="345">
        <f>SUM(E$12:E1988)</f>
        <v>10605.673186095324</v>
      </c>
      <c r="G1988" s="345">
        <f t="shared" si="178"/>
        <v>353.52243953651083</v>
      </c>
      <c r="H1988" s="350">
        <f t="shared" si="182"/>
        <v>196</v>
      </c>
      <c r="I1988" s="350">
        <f t="shared" si="182"/>
        <v>75</v>
      </c>
    </row>
    <row r="1989" spans="2:9" hidden="1" x14ac:dyDescent="0.3">
      <c r="B1989" s="354">
        <v>1978</v>
      </c>
      <c r="C1989" s="393">
        <v>385245799</v>
      </c>
      <c r="D1989" s="349">
        <v>462789</v>
      </c>
      <c r="E1989" s="344">
        <f t="shared" si="177"/>
        <v>10.321356884785226</v>
      </c>
      <c r="F1989" s="345">
        <f>SUM(E$12:E1989)</f>
        <v>10615.99454298011</v>
      </c>
      <c r="G1989" s="345">
        <f t="shared" si="178"/>
        <v>353.86648476600368</v>
      </c>
      <c r="H1989" s="350">
        <f t="shared" si="182"/>
        <v>196</v>
      </c>
      <c r="I1989" s="350">
        <f t="shared" si="182"/>
        <v>75</v>
      </c>
    </row>
    <row r="1990" spans="2:9" hidden="1" x14ac:dyDescent="0.3">
      <c r="B1990" s="354">
        <v>1979</v>
      </c>
      <c r="C1990" s="393">
        <v>385708588</v>
      </c>
      <c r="D1990" s="349">
        <v>463134</v>
      </c>
      <c r="E1990" s="344">
        <f t="shared" si="177"/>
        <v>10.329051251170881</v>
      </c>
      <c r="F1990" s="345">
        <f>SUM(E$12:E1990)</f>
        <v>10626.32359423128</v>
      </c>
      <c r="G1990" s="345">
        <f t="shared" si="178"/>
        <v>354.21078647437599</v>
      </c>
      <c r="H1990" s="350">
        <f t="shared" si="182"/>
        <v>196</v>
      </c>
      <c r="I1990" s="350">
        <f t="shared" si="182"/>
        <v>75</v>
      </c>
    </row>
    <row r="1991" spans="2:9" hidden="1" x14ac:dyDescent="0.3">
      <c r="B1991" s="354">
        <v>1980</v>
      </c>
      <c r="C1991" s="393">
        <v>386171722</v>
      </c>
      <c r="D1991" s="349">
        <v>463478</v>
      </c>
      <c r="E1991" s="344">
        <f t="shared" si="177"/>
        <v>10.336723315045274</v>
      </c>
      <c r="F1991" s="345">
        <f>SUM(E$12:E1991)</f>
        <v>10636.660317546326</v>
      </c>
      <c r="G1991" s="345">
        <f t="shared" si="178"/>
        <v>354.55534391821089</v>
      </c>
      <c r="H1991" s="350">
        <f t="shared" si="182"/>
        <v>196</v>
      </c>
      <c r="I1991" s="350">
        <f t="shared" si="182"/>
        <v>75</v>
      </c>
    </row>
    <row r="1992" spans="2:9" hidden="1" x14ac:dyDescent="0.3">
      <c r="B1992" s="354">
        <v>1981</v>
      </c>
      <c r="C1992" s="393">
        <v>386635200</v>
      </c>
      <c r="D1992" s="349">
        <v>463823</v>
      </c>
      <c r="E1992" s="344">
        <f t="shared" si="177"/>
        <v>10.344417681430929</v>
      </c>
      <c r="F1992" s="345">
        <f>SUM(E$12:E1992)</f>
        <v>10647.004735227756</v>
      </c>
      <c r="G1992" s="345">
        <f t="shared" si="178"/>
        <v>354.9001578409252</v>
      </c>
      <c r="H1992" s="350">
        <f t="shared" si="182"/>
        <v>196</v>
      </c>
      <c r="I1992" s="350">
        <f t="shared" si="182"/>
        <v>75</v>
      </c>
    </row>
    <row r="1993" spans="2:9" hidden="1" x14ac:dyDescent="0.3">
      <c r="B1993" s="354">
        <v>1982</v>
      </c>
      <c r="C1993" s="393">
        <v>387099023</v>
      </c>
      <c r="D1993" s="349">
        <v>464169</v>
      </c>
      <c r="E1993" s="344">
        <f t="shared" si="177"/>
        <v>10.352134350327846</v>
      </c>
      <c r="F1993" s="345">
        <f>SUM(E$12:E1993)</f>
        <v>10657.356869578083</v>
      </c>
      <c r="G1993" s="345">
        <f t="shared" si="178"/>
        <v>355.24522898593608</v>
      </c>
      <c r="H1993" s="350">
        <f t="shared" si="182"/>
        <v>196</v>
      </c>
      <c r="I1993" s="350">
        <f t="shared" si="182"/>
        <v>75</v>
      </c>
    </row>
    <row r="1994" spans="2:9" hidden="1" x14ac:dyDescent="0.3">
      <c r="B1994" s="354">
        <v>1983</v>
      </c>
      <c r="C1994" s="393">
        <v>387563192</v>
      </c>
      <c r="D1994" s="349">
        <v>464514</v>
      </c>
      <c r="E1994" s="344">
        <f t="shared" si="177"/>
        <v>10.359828716713501</v>
      </c>
      <c r="F1994" s="345">
        <f>SUM(E$12:E1994)</f>
        <v>10667.716698294797</v>
      </c>
      <c r="G1994" s="345">
        <f t="shared" si="178"/>
        <v>355.59055660982654</v>
      </c>
      <c r="H1994" s="350">
        <f t="shared" si="182"/>
        <v>196</v>
      </c>
      <c r="I1994" s="350">
        <f t="shared" si="182"/>
        <v>75</v>
      </c>
    </row>
    <row r="1995" spans="2:9" hidden="1" x14ac:dyDescent="0.3">
      <c r="B1995" s="354">
        <v>1984</v>
      </c>
      <c r="C1995" s="393">
        <v>388027706</v>
      </c>
      <c r="D1995" s="349">
        <v>464859</v>
      </c>
      <c r="E1995" s="344">
        <f t="shared" si="177"/>
        <v>10.367523083099156</v>
      </c>
      <c r="F1995" s="345">
        <f>SUM(E$12:E1995)</f>
        <v>10678.084221377896</v>
      </c>
      <c r="G1995" s="345">
        <f t="shared" si="178"/>
        <v>355.93614071259651</v>
      </c>
      <c r="H1995" s="350">
        <f t="shared" si="182"/>
        <v>196</v>
      </c>
      <c r="I1995" s="350">
        <f t="shared" si="182"/>
        <v>75</v>
      </c>
    </row>
    <row r="1996" spans="2:9" hidden="1" x14ac:dyDescent="0.3">
      <c r="B1996" s="354">
        <v>1985</v>
      </c>
      <c r="C1996" s="393">
        <v>388492565</v>
      </c>
      <c r="D1996" s="349">
        <v>465205</v>
      </c>
      <c r="E1996" s="344">
        <f t="shared" ref="E1996:E2011" si="183">D1996/(VLOOKUP(H1996,$L$12:$N$51,3,0)+VLOOKUP(I1996,$P$12:$R$131,3,0)*$F$8/$E$8)</f>
        <v>10.375239751996075</v>
      </c>
      <c r="F1996" s="345">
        <f>SUM(E$12:E1996)</f>
        <v>10688.459461129893</v>
      </c>
      <c r="G1996" s="345">
        <f t="shared" si="178"/>
        <v>356.28198203766311</v>
      </c>
      <c r="H1996" s="350">
        <f t="shared" si="182"/>
        <v>196</v>
      </c>
      <c r="I1996" s="350">
        <f t="shared" si="182"/>
        <v>75</v>
      </c>
    </row>
    <row r="1997" spans="2:9" hidden="1" x14ac:dyDescent="0.3">
      <c r="B1997" s="354">
        <v>1986</v>
      </c>
      <c r="C1997" s="393">
        <v>388957770</v>
      </c>
      <c r="D1997" s="349">
        <v>465550</v>
      </c>
      <c r="E1997" s="344">
        <f t="shared" si="183"/>
        <v>10.38293411838173</v>
      </c>
      <c r="F1997" s="345">
        <f>SUM(E$12:E1997)</f>
        <v>10698.842395248274</v>
      </c>
      <c r="G1997" s="345">
        <f t="shared" ref="G1997:G2011" si="184">F1997/$B$8</f>
        <v>356.62807984160912</v>
      </c>
      <c r="H1997" s="350">
        <f t="shared" si="182"/>
        <v>196</v>
      </c>
      <c r="I1997" s="350">
        <f t="shared" si="182"/>
        <v>75</v>
      </c>
    </row>
    <row r="1998" spans="2:9" hidden="1" x14ac:dyDescent="0.3">
      <c r="B1998" s="354">
        <v>1987</v>
      </c>
      <c r="C1998" s="393">
        <v>389423320</v>
      </c>
      <c r="D1998" s="349">
        <v>465896</v>
      </c>
      <c r="E1998" s="344">
        <f t="shared" si="183"/>
        <v>10.390650787278648</v>
      </c>
      <c r="F1998" s="345">
        <f>SUM(E$12:E1998)</f>
        <v>10709.233046035552</v>
      </c>
      <c r="G1998" s="345">
        <f t="shared" si="184"/>
        <v>356.9744348678517</v>
      </c>
      <c r="H1998" s="350">
        <f t="shared" si="182"/>
        <v>196</v>
      </c>
      <c r="I1998" s="350">
        <f t="shared" si="182"/>
        <v>75</v>
      </c>
    </row>
    <row r="1999" spans="2:9" hidden="1" x14ac:dyDescent="0.3">
      <c r="B1999" s="354">
        <v>1988</v>
      </c>
      <c r="C1999" s="393">
        <v>389889216</v>
      </c>
      <c r="D1999" s="349">
        <v>466242</v>
      </c>
      <c r="E1999" s="344">
        <f t="shared" si="183"/>
        <v>10.398367456175565</v>
      </c>
      <c r="F1999" s="345">
        <f>SUM(E$12:E1999)</f>
        <v>10719.631413491727</v>
      </c>
      <c r="G1999" s="345">
        <f t="shared" si="184"/>
        <v>357.3210471163909</v>
      </c>
      <c r="H1999" s="350">
        <f t="shared" si="182"/>
        <v>196</v>
      </c>
      <c r="I1999" s="350">
        <f t="shared" si="182"/>
        <v>75</v>
      </c>
    </row>
    <row r="2000" spans="2:9" hidden="1" x14ac:dyDescent="0.3">
      <c r="B2000" s="354">
        <v>1989</v>
      </c>
      <c r="C2000" s="393">
        <v>390355458</v>
      </c>
      <c r="D2000" s="349">
        <v>466588</v>
      </c>
      <c r="E2000" s="344">
        <f t="shared" si="183"/>
        <v>10.406084125072484</v>
      </c>
      <c r="F2000" s="345">
        <f>SUM(E$12:E2000)</f>
        <v>10730.037497616799</v>
      </c>
      <c r="G2000" s="345">
        <f t="shared" si="184"/>
        <v>357.66791658722661</v>
      </c>
      <c r="H2000" s="350">
        <f t="shared" ref="H2000:I2011" si="185">H1999</f>
        <v>196</v>
      </c>
      <c r="I2000" s="350">
        <f t="shared" si="185"/>
        <v>75</v>
      </c>
    </row>
    <row r="2001" spans="2:9" hidden="1" x14ac:dyDescent="0.3">
      <c r="B2001" s="354">
        <v>1990</v>
      </c>
      <c r="C2001" s="393">
        <v>390822046</v>
      </c>
      <c r="D2001" s="349">
        <v>466934</v>
      </c>
      <c r="E2001" s="344">
        <f t="shared" si="183"/>
        <v>10.413800793969401</v>
      </c>
      <c r="F2001" s="345">
        <f>SUM(E$12:E2001)</f>
        <v>10740.451298410768</v>
      </c>
      <c r="G2001" s="345">
        <f t="shared" si="184"/>
        <v>358.01504328035895</v>
      </c>
      <c r="H2001" s="350">
        <f t="shared" si="185"/>
        <v>196</v>
      </c>
      <c r="I2001" s="350">
        <f t="shared" si="185"/>
        <v>75</v>
      </c>
    </row>
    <row r="2002" spans="2:9" hidden="1" x14ac:dyDescent="0.3">
      <c r="B2002" s="354">
        <v>1991</v>
      </c>
      <c r="C2002" s="393">
        <v>391288980</v>
      </c>
      <c r="D2002" s="349">
        <v>467280</v>
      </c>
      <c r="E2002" s="344">
        <f t="shared" si="183"/>
        <v>10.421517462866319</v>
      </c>
      <c r="F2002" s="345">
        <f>SUM(E$12:E2002)</f>
        <v>10750.872815873634</v>
      </c>
      <c r="G2002" s="345">
        <f t="shared" si="184"/>
        <v>358.3624271957878</v>
      </c>
      <c r="H2002" s="350">
        <f t="shared" si="185"/>
        <v>196</v>
      </c>
      <c r="I2002" s="350">
        <f t="shared" si="185"/>
        <v>75</v>
      </c>
    </row>
    <row r="2003" spans="2:9" hidden="1" x14ac:dyDescent="0.3">
      <c r="B2003" s="354">
        <v>1992</v>
      </c>
      <c r="C2003" s="393">
        <v>391756260</v>
      </c>
      <c r="D2003" s="349">
        <v>467626</v>
      </c>
      <c r="E2003" s="344">
        <f t="shared" si="183"/>
        <v>10.429234131763236</v>
      </c>
      <c r="F2003" s="345">
        <f>SUM(E$12:E2003)</f>
        <v>10761.302050005397</v>
      </c>
      <c r="G2003" s="345">
        <f t="shared" si="184"/>
        <v>358.71006833351322</v>
      </c>
      <c r="H2003" s="350">
        <f t="shared" si="185"/>
        <v>196</v>
      </c>
      <c r="I2003" s="350">
        <f t="shared" si="185"/>
        <v>75</v>
      </c>
    </row>
    <row r="2004" spans="2:9" hidden="1" x14ac:dyDescent="0.3">
      <c r="B2004" s="354">
        <v>1993</v>
      </c>
      <c r="C2004" s="393">
        <v>392223886</v>
      </c>
      <c r="D2004" s="349">
        <v>467972</v>
      </c>
      <c r="E2004" s="344">
        <f t="shared" si="183"/>
        <v>10.436950800660155</v>
      </c>
      <c r="F2004" s="345">
        <f>SUM(E$12:E2004)</f>
        <v>10771.739000806057</v>
      </c>
      <c r="G2004" s="345">
        <f t="shared" si="184"/>
        <v>359.05796669353526</v>
      </c>
      <c r="H2004" s="350">
        <f t="shared" si="185"/>
        <v>196</v>
      </c>
      <c r="I2004" s="350">
        <f t="shared" si="185"/>
        <v>75</v>
      </c>
    </row>
    <row r="2005" spans="2:9" hidden="1" x14ac:dyDescent="0.3">
      <c r="B2005" s="354">
        <v>1994</v>
      </c>
      <c r="C2005" s="393">
        <v>392691858</v>
      </c>
      <c r="D2005" s="349">
        <v>468319</v>
      </c>
      <c r="E2005" s="344">
        <f t="shared" si="183"/>
        <v>10.444689772068335</v>
      </c>
      <c r="F2005" s="345">
        <f>SUM(E$12:E2005)</f>
        <v>10782.183690578126</v>
      </c>
      <c r="G2005" s="345">
        <f t="shared" si="184"/>
        <v>359.40612301927086</v>
      </c>
      <c r="H2005" s="350">
        <f t="shared" si="185"/>
        <v>196</v>
      </c>
      <c r="I2005" s="350">
        <f t="shared" si="185"/>
        <v>75</v>
      </c>
    </row>
    <row r="2006" spans="2:9" hidden="1" x14ac:dyDescent="0.3">
      <c r="B2006" s="354">
        <v>1995</v>
      </c>
      <c r="C2006" s="393">
        <v>393160177</v>
      </c>
      <c r="D2006" s="349">
        <v>468665</v>
      </c>
      <c r="E2006" s="344">
        <f t="shared" si="183"/>
        <v>10.452406440965254</v>
      </c>
      <c r="F2006" s="345">
        <f>SUM(E$12:E2006)</f>
        <v>10792.636097019091</v>
      </c>
      <c r="G2006" s="345">
        <f t="shared" si="184"/>
        <v>359.75453656730303</v>
      </c>
      <c r="H2006" s="350">
        <f t="shared" si="185"/>
        <v>196</v>
      </c>
      <c r="I2006" s="350">
        <f t="shared" si="185"/>
        <v>75</v>
      </c>
    </row>
    <row r="2007" spans="2:9" hidden="1" x14ac:dyDescent="0.3">
      <c r="B2007" s="354">
        <v>1996</v>
      </c>
      <c r="C2007" s="393">
        <v>393628842</v>
      </c>
      <c r="D2007" s="349">
        <v>469012</v>
      </c>
      <c r="E2007" s="344">
        <f t="shared" si="183"/>
        <v>10.460145412373434</v>
      </c>
      <c r="F2007" s="345">
        <f>SUM(E$12:E2007)</f>
        <v>10803.096242431464</v>
      </c>
      <c r="G2007" s="345">
        <f t="shared" si="184"/>
        <v>360.10320808104882</v>
      </c>
      <c r="H2007" s="350">
        <f t="shared" si="185"/>
        <v>196</v>
      </c>
      <c r="I2007" s="350">
        <f t="shared" si="185"/>
        <v>75</v>
      </c>
    </row>
    <row r="2008" spans="2:9" hidden="1" x14ac:dyDescent="0.3">
      <c r="B2008" s="354">
        <v>1997</v>
      </c>
      <c r="C2008" s="393">
        <v>394097854</v>
      </c>
      <c r="D2008" s="349">
        <v>469359</v>
      </c>
      <c r="E2008" s="344">
        <f t="shared" si="183"/>
        <v>10.467884383781614</v>
      </c>
      <c r="F2008" s="345">
        <f>SUM(E$12:E2008)</f>
        <v>10813.564126815245</v>
      </c>
      <c r="G2008" s="345">
        <f t="shared" si="184"/>
        <v>360.45213756050816</v>
      </c>
      <c r="H2008" s="350">
        <f t="shared" si="185"/>
        <v>196</v>
      </c>
      <c r="I2008" s="350">
        <f t="shared" si="185"/>
        <v>75</v>
      </c>
    </row>
    <row r="2009" spans="2:9" hidden="1" x14ac:dyDescent="0.3">
      <c r="B2009" s="354">
        <v>1998</v>
      </c>
      <c r="C2009" s="393">
        <v>394567213</v>
      </c>
      <c r="D2009" s="349">
        <v>469706</v>
      </c>
      <c r="E2009" s="344">
        <f t="shared" si="183"/>
        <v>10.475623355189795</v>
      </c>
      <c r="F2009" s="345">
        <f>SUM(E$12:E2009)</f>
        <v>10824.039750170436</v>
      </c>
      <c r="G2009" s="345">
        <f t="shared" si="184"/>
        <v>360.80132500568118</v>
      </c>
      <c r="H2009" s="350">
        <f t="shared" si="185"/>
        <v>196</v>
      </c>
      <c r="I2009" s="350">
        <f t="shared" si="185"/>
        <v>75</v>
      </c>
    </row>
    <row r="2010" spans="2:9" x14ac:dyDescent="0.3">
      <c r="B2010" s="354">
        <v>1999</v>
      </c>
      <c r="C2010" s="393">
        <v>395036919</v>
      </c>
      <c r="D2010" s="349">
        <v>470053</v>
      </c>
      <c r="E2010" s="344">
        <f t="shared" si="183"/>
        <v>10.483362326597975</v>
      </c>
      <c r="F2010" s="345">
        <f>SUM(E$12:E2010)</f>
        <v>10834.523112497034</v>
      </c>
      <c r="G2010" s="345">
        <f t="shared" si="184"/>
        <v>361.15077041656781</v>
      </c>
      <c r="H2010" s="350">
        <f t="shared" si="185"/>
        <v>196</v>
      </c>
      <c r="I2010" s="350">
        <f t="shared" si="185"/>
        <v>75</v>
      </c>
    </row>
    <row r="2011" spans="2:9" x14ac:dyDescent="0.3">
      <c r="B2011" s="355">
        <v>2000</v>
      </c>
      <c r="C2011" s="394">
        <v>395506972</v>
      </c>
      <c r="D2011" s="353">
        <v>470400</v>
      </c>
      <c r="E2011" s="356">
        <f t="shared" si="183"/>
        <v>10.289389067524116</v>
      </c>
      <c r="F2011" s="335">
        <f>SUM(E$12:E2011)</f>
        <v>10844.812501564558</v>
      </c>
      <c r="G2011" s="335">
        <f t="shared" si="184"/>
        <v>361.49375005215194</v>
      </c>
      <c r="H2011" s="334">
        <f t="shared" si="185"/>
        <v>196</v>
      </c>
      <c r="I2011" s="346">
        <v>80</v>
      </c>
    </row>
  </sheetData>
  <mergeCells count="10">
    <mergeCell ref="I10:I11"/>
    <mergeCell ref="K10:N10"/>
    <mergeCell ref="P10:R10"/>
    <mergeCell ref="B10:B11"/>
    <mergeCell ref="D10:D11"/>
    <mergeCell ref="E10:E11"/>
    <mergeCell ref="F10:F11"/>
    <mergeCell ref="G10:G11"/>
    <mergeCell ref="H10:H11"/>
    <mergeCell ref="C10:C11"/>
  </mergeCells>
  <phoneticPr fontId="3" type="noConversion"/>
  <dataValidations count="1">
    <dataValidation type="list" allowBlank="1" showInputMessage="1" showErrorMessage="1" sqref="B8">
      <formula1>"10,20,30"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35"/>
  <sheetViews>
    <sheetView zoomScaleNormal="100" workbookViewId="0">
      <pane ySplit="2" topLeftCell="A6" activePane="bottomLeft" state="frozen"/>
      <selection pane="bottomLeft" activeCell="H25" sqref="H25:H27"/>
    </sheetView>
  </sheetViews>
  <sheetFormatPr defaultColWidth="3.625" defaultRowHeight="13.5" x14ac:dyDescent="0.3"/>
  <cols>
    <col min="1" max="3" width="3.625" style="116"/>
    <col min="4" max="4" width="8.625" style="116" customWidth="1"/>
    <col min="5" max="5" width="16.375" style="116" customWidth="1"/>
    <col min="6" max="6" width="10.625" style="116" customWidth="1"/>
    <col min="7" max="7" width="10.5" style="116" customWidth="1"/>
    <col min="8" max="8" width="8.625" style="116" customWidth="1"/>
    <col min="9" max="9" width="3.625" style="116" customWidth="1"/>
    <col min="10" max="10" width="18.875" style="116" customWidth="1"/>
    <col min="11" max="11" width="9.625" style="116" customWidth="1"/>
    <col min="12" max="13" width="8.625" style="116" customWidth="1"/>
    <col min="14" max="14" width="3.625" style="116" customWidth="1"/>
    <col min="15" max="16" width="3.625" style="116"/>
    <col min="17" max="18" width="10.625" style="116" customWidth="1"/>
    <col min="19" max="19" width="3.625" style="116" customWidth="1"/>
    <col min="20" max="21" width="10.625" style="116" customWidth="1"/>
    <col min="22" max="22" width="3.625" style="116" customWidth="1"/>
    <col min="23" max="24" width="10.625" style="116" customWidth="1"/>
    <col min="25" max="25" width="3.625" style="116"/>
    <col min="26" max="27" width="12.625" style="116" customWidth="1"/>
    <col min="28" max="16384" width="3.625" style="116"/>
  </cols>
  <sheetData>
    <row r="2" spans="2:24" ht="30" customHeight="1" x14ac:dyDescent="0.3">
      <c r="B2" s="294" t="s">
        <v>659</v>
      </c>
    </row>
    <row r="4" spans="2:24" ht="20.25" x14ac:dyDescent="0.3">
      <c r="B4" s="302" t="s">
        <v>695</v>
      </c>
      <c r="C4" s="275"/>
      <c r="Q4" s="116" t="s">
        <v>569</v>
      </c>
      <c r="T4" s="116" t="s">
        <v>570</v>
      </c>
      <c r="W4" s="116" t="s">
        <v>571</v>
      </c>
    </row>
    <row r="5" spans="2:24" x14ac:dyDescent="0.3">
      <c r="C5" s="116" t="s">
        <v>696</v>
      </c>
      <c r="Q5" s="22" t="s">
        <v>269</v>
      </c>
      <c r="R5" s="22" t="s">
        <v>564</v>
      </c>
      <c r="T5" s="22" t="s">
        <v>269</v>
      </c>
      <c r="U5" s="22" t="s">
        <v>564</v>
      </c>
      <c r="W5" s="22" t="s">
        <v>269</v>
      </c>
      <c r="X5" s="22" t="s">
        <v>564</v>
      </c>
    </row>
    <row r="6" spans="2:24" x14ac:dyDescent="0.3">
      <c r="D6" s="116" t="s">
        <v>698</v>
      </c>
      <c r="Q6" s="276" t="s">
        <v>572</v>
      </c>
      <c r="R6" s="117">
        <f>'컨텐츠 가격'!F4</f>
        <v>11</v>
      </c>
      <c r="T6" s="276" t="s">
        <v>573</v>
      </c>
      <c r="U6" s="117">
        <f>'컨텐츠 가격'!J8</f>
        <v>399325.59436305572</v>
      </c>
      <c r="W6" s="276" t="s">
        <v>574</v>
      </c>
      <c r="X6" s="117">
        <f>'컨텐츠 가격'!J19</f>
        <v>249514.79034624758</v>
      </c>
    </row>
    <row r="7" spans="2:24" x14ac:dyDescent="0.3">
      <c r="D7" s="116" t="s">
        <v>699</v>
      </c>
      <c r="Q7" s="276" t="s">
        <v>575</v>
      </c>
      <c r="R7" s="293">
        <f>R6/600</f>
        <v>1.8333333333333333E-2</v>
      </c>
      <c r="T7" s="276" t="s">
        <v>576</v>
      </c>
      <c r="U7" s="117">
        <f>'컨텐츠 가격'!J7</f>
        <v>141071.64470229481</v>
      </c>
      <c r="W7" s="276" t="s">
        <v>577</v>
      </c>
      <c r="X7" s="117">
        <f>'컨텐츠 가격'!J18</f>
        <v>49902.958069249515</v>
      </c>
    </row>
    <row r="8" spans="2:24" x14ac:dyDescent="0.3">
      <c r="D8" s="116" t="s">
        <v>700</v>
      </c>
      <c r="T8" s="276" t="s">
        <v>578</v>
      </c>
      <c r="U8" s="117">
        <f>'컨텐츠 가격'!J6</f>
        <v>73358.876990567675</v>
      </c>
      <c r="W8" s="276" t="s">
        <v>579</v>
      </c>
      <c r="X8" s="117">
        <f>'컨텐츠 가격'!J17</f>
        <v>9980.5916138499033</v>
      </c>
    </row>
    <row r="9" spans="2:24" x14ac:dyDescent="0.3">
      <c r="Q9" s="277"/>
      <c r="T9" s="276" t="s">
        <v>580</v>
      </c>
      <c r="U9" s="117">
        <f>'컨텐츠 가격'!J5</f>
        <v>18135.720562123603</v>
      </c>
      <c r="W9" s="276" t="s">
        <v>581</v>
      </c>
      <c r="X9" s="117">
        <f>'컨텐츠 가격'!J16</f>
        <v>3029.1656637442529</v>
      </c>
    </row>
    <row r="10" spans="2:24" x14ac:dyDescent="0.3">
      <c r="C10" s="116" t="s">
        <v>697</v>
      </c>
      <c r="T10" s="276" t="s">
        <v>582</v>
      </c>
      <c r="U10" s="117">
        <f>'컨텐츠 가격'!J4</f>
        <v>3000</v>
      </c>
      <c r="W10" s="276" t="s">
        <v>583</v>
      </c>
      <c r="X10" s="117">
        <f>'컨텐츠 가격'!J15</f>
        <v>2700</v>
      </c>
    </row>
    <row r="12" spans="2:24" ht="20.25" x14ac:dyDescent="0.3">
      <c r="B12" s="302" t="s">
        <v>701</v>
      </c>
    </row>
    <row r="13" spans="2:24" x14ac:dyDescent="0.3">
      <c r="C13" s="116" t="s">
        <v>584</v>
      </c>
    </row>
    <row r="14" spans="2:24" x14ac:dyDescent="0.3">
      <c r="C14" s="116" t="s">
        <v>585</v>
      </c>
    </row>
    <row r="16" spans="2:24" x14ac:dyDescent="0.3">
      <c r="C16" s="256" t="s">
        <v>586</v>
      </c>
    </row>
    <row r="17" spans="3:13" x14ac:dyDescent="0.3">
      <c r="D17" s="278" t="s">
        <v>587</v>
      </c>
      <c r="E17" s="278" t="s">
        <v>588</v>
      </c>
      <c r="F17" s="278" t="s">
        <v>589</v>
      </c>
      <c r="G17" s="278" t="s">
        <v>590</v>
      </c>
      <c r="H17" s="278" t="s">
        <v>591</v>
      </c>
      <c r="J17" s="278" t="s">
        <v>592</v>
      </c>
      <c r="K17" s="278" t="s">
        <v>589</v>
      </c>
      <c r="L17" s="278" t="s">
        <v>590</v>
      </c>
      <c r="M17" s="278" t="s">
        <v>591</v>
      </c>
    </row>
    <row r="18" spans="3:13" x14ac:dyDescent="0.3">
      <c r="D18" s="397">
        <v>33000</v>
      </c>
      <c r="E18" s="279" t="s">
        <v>593</v>
      </c>
      <c r="F18" s="32">
        <v>3000</v>
      </c>
      <c r="G18" s="129">
        <f>F18*$R$6</f>
        <v>33000</v>
      </c>
      <c r="H18" s="398">
        <f>(G22-$D18)/G22</f>
        <v>0.81622867835006763</v>
      </c>
      <c r="J18" s="279" t="s">
        <v>572</v>
      </c>
      <c r="K18" s="32">
        <v>1000</v>
      </c>
      <c r="L18" s="129">
        <f>K18*$R$6</f>
        <v>11000</v>
      </c>
      <c r="M18" s="399">
        <f>(L22-$D18)/L22</f>
        <v>0.86263924811058079</v>
      </c>
    </row>
    <row r="19" spans="3:13" x14ac:dyDescent="0.3">
      <c r="D19" s="397"/>
      <c r="E19" s="279" t="s">
        <v>594</v>
      </c>
      <c r="F19" s="280">
        <v>300000</v>
      </c>
      <c r="G19" s="129">
        <f>F19*$R$7</f>
        <v>5500</v>
      </c>
      <c r="H19" s="398"/>
      <c r="J19" s="279" t="s">
        <v>575</v>
      </c>
      <c r="K19" s="32">
        <v>500000</v>
      </c>
      <c r="L19" s="129">
        <f>K19*$R$7</f>
        <v>9166.6666666666661</v>
      </c>
      <c r="M19" s="400"/>
    </row>
    <row r="20" spans="3:13" x14ac:dyDescent="0.3">
      <c r="D20" s="397"/>
      <c r="E20" s="281" t="s">
        <v>595</v>
      </c>
      <c r="F20" s="282">
        <v>1</v>
      </c>
      <c r="G20" s="283">
        <f>INT(F20*$U$7)</f>
        <v>141071</v>
      </c>
      <c r="H20" s="398"/>
      <c r="J20" s="284" t="s">
        <v>596</v>
      </c>
      <c r="K20" s="282">
        <v>1</v>
      </c>
      <c r="L20" s="283">
        <f>K20*$U$8</f>
        <v>73358.876990567675</v>
      </c>
      <c r="M20" s="400"/>
    </row>
    <row r="21" spans="3:13" x14ac:dyDescent="0.3">
      <c r="D21" s="397"/>
      <c r="E21" s="281"/>
      <c r="F21" s="282"/>
      <c r="G21" s="283"/>
      <c r="H21" s="398"/>
      <c r="J21" s="284" t="s">
        <v>597</v>
      </c>
      <c r="K21" s="282">
        <v>2</v>
      </c>
      <c r="L21" s="283">
        <f>K21*$U$8</f>
        <v>146717.75398113535</v>
      </c>
      <c r="M21" s="401"/>
    </row>
    <row r="22" spans="3:13" x14ac:dyDescent="0.3">
      <c r="D22" s="285"/>
      <c r="E22" s="286"/>
      <c r="F22" s="286"/>
      <c r="G22" s="287">
        <f>SUM(G18:G20)</f>
        <v>179571</v>
      </c>
      <c r="J22" s="286"/>
      <c r="K22" s="286"/>
      <c r="L22" s="288">
        <f>SUM(L18:L21)</f>
        <v>240243.2976383697</v>
      </c>
    </row>
    <row r="23" spans="3:13" x14ac:dyDescent="0.3">
      <c r="C23" s="256" t="s">
        <v>598</v>
      </c>
    </row>
    <row r="24" spans="3:13" x14ac:dyDescent="0.3">
      <c r="D24" s="278" t="s">
        <v>599</v>
      </c>
      <c r="E24" s="278" t="s">
        <v>600</v>
      </c>
      <c r="F24" s="278"/>
      <c r="G24" s="278"/>
      <c r="H24" s="278" t="s">
        <v>601</v>
      </c>
      <c r="J24" s="278" t="s">
        <v>602</v>
      </c>
      <c r="K24" s="278"/>
      <c r="L24" s="278"/>
      <c r="M24" s="278" t="s">
        <v>601</v>
      </c>
    </row>
    <row r="25" spans="3:13" x14ac:dyDescent="0.3">
      <c r="D25" s="397">
        <v>55000</v>
      </c>
      <c r="E25" s="279" t="s">
        <v>572</v>
      </c>
      <c r="F25" s="32">
        <v>5000</v>
      </c>
      <c r="G25" s="129">
        <f>F25*$R$6</f>
        <v>55000</v>
      </c>
      <c r="H25" s="398">
        <f>(G28-$D25)/G28</f>
        <v>0.84118273518915732</v>
      </c>
      <c r="J25" s="279" t="s">
        <v>572</v>
      </c>
      <c r="K25" s="32">
        <v>2000</v>
      </c>
      <c r="L25" s="129">
        <f>K25*$R$6</f>
        <v>22000</v>
      </c>
      <c r="M25" s="398">
        <f>(L28-$D25)/L28</f>
        <v>0.82944500121269704</v>
      </c>
    </row>
    <row r="26" spans="3:13" x14ac:dyDescent="0.3">
      <c r="D26" s="397"/>
      <c r="E26" s="279" t="s">
        <v>575</v>
      </c>
      <c r="F26" s="32">
        <v>500000</v>
      </c>
      <c r="G26" s="129">
        <f>F26*$R$7</f>
        <v>9166.6666666666661</v>
      </c>
      <c r="H26" s="398"/>
      <c r="J26" s="279" t="s">
        <v>575</v>
      </c>
      <c r="K26" s="32">
        <v>1000000</v>
      </c>
      <c r="L26" s="129">
        <f>K26*$R$7</f>
        <v>18333.333333333332</v>
      </c>
      <c r="M26" s="398"/>
    </row>
    <row r="27" spans="3:13" x14ac:dyDescent="0.3">
      <c r="D27" s="397"/>
      <c r="E27" s="281" t="s">
        <v>603</v>
      </c>
      <c r="F27" s="282">
        <v>2</v>
      </c>
      <c r="G27" s="283">
        <f>F27*$U$7</f>
        <v>282143.28940458962</v>
      </c>
      <c r="H27" s="398"/>
      <c r="J27" s="289" t="s">
        <v>604</v>
      </c>
      <c r="K27" s="282">
        <v>2</v>
      </c>
      <c r="L27" s="283">
        <f>K27*$U$7</f>
        <v>282143.28940458962</v>
      </c>
      <c r="M27" s="398"/>
    </row>
    <row r="28" spans="3:13" x14ac:dyDescent="0.3">
      <c r="G28" s="287">
        <f>SUM(G25:G27)</f>
        <v>346309.95607125631</v>
      </c>
      <c r="L28" s="287">
        <f>SUM(L25:L27)</f>
        <v>322476.62273792294</v>
      </c>
    </row>
    <row r="29" spans="3:13" x14ac:dyDescent="0.3">
      <c r="C29" s="256" t="s">
        <v>605</v>
      </c>
    </row>
    <row r="30" spans="3:13" x14ac:dyDescent="0.3">
      <c r="D30" s="278" t="s">
        <v>587</v>
      </c>
      <c r="E30" s="278" t="s">
        <v>588</v>
      </c>
      <c r="F30" s="278"/>
      <c r="G30" s="278"/>
      <c r="H30" s="278" t="s">
        <v>591</v>
      </c>
      <c r="J30" s="278" t="s">
        <v>592</v>
      </c>
      <c r="K30" s="278"/>
      <c r="L30" s="278"/>
      <c r="M30" s="278" t="s">
        <v>591</v>
      </c>
    </row>
    <row r="31" spans="3:13" x14ac:dyDescent="0.3">
      <c r="D31" s="397">
        <v>110000</v>
      </c>
      <c r="E31" s="279" t="s">
        <v>593</v>
      </c>
      <c r="F31" s="32">
        <v>10000</v>
      </c>
      <c r="G31" s="129">
        <f>F31*$R$6</f>
        <v>110000</v>
      </c>
      <c r="H31" s="398">
        <f>(G35-$D31)/G35</f>
        <v>0.80056142591015778</v>
      </c>
      <c r="J31" s="279" t="s">
        <v>572</v>
      </c>
      <c r="K31" s="32">
        <v>4000</v>
      </c>
      <c r="L31" s="129">
        <f>K31*$R$6</f>
        <v>44000</v>
      </c>
      <c r="M31" s="398">
        <f>(L35-$D31)/L35</f>
        <v>0.78169474767260849</v>
      </c>
    </row>
    <row r="32" spans="3:13" x14ac:dyDescent="0.3">
      <c r="D32" s="397"/>
      <c r="E32" s="279" t="s">
        <v>575</v>
      </c>
      <c r="F32" s="32">
        <v>1000000</v>
      </c>
      <c r="G32" s="129">
        <f>F32*$R$7</f>
        <v>18333.333333333332</v>
      </c>
      <c r="H32" s="398"/>
      <c r="J32" s="279" t="s">
        <v>594</v>
      </c>
      <c r="K32" s="32">
        <v>2000000</v>
      </c>
      <c r="L32" s="129">
        <f>K32*$R$7</f>
        <v>36666.666666666664</v>
      </c>
      <c r="M32" s="398"/>
    </row>
    <row r="33" spans="4:13" x14ac:dyDescent="0.3">
      <c r="D33" s="397"/>
      <c r="E33" s="284" t="s">
        <v>606</v>
      </c>
      <c r="F33" s="282">
        <v>1</v>
      </c>
      <c r="G33" s="283">
        <f>F33*$U$7</f>
        <v>141071.64470229481</v>
      </c>
      <c r="H33" s="398"/>
      <c r="J33" s="289" t="s">
        <v>604</v>
      </c>
      <c r="K33" s="282">
        <v>3</v>
      </c>
      <c r="L33" s="283">
        <f>K33*$U$7</f>
        <v>423214.93410688441</v>
      </c>
      <c r="M33" s="398"/>
    </row>
    <row r="34" spans="4:13" x14ac:dyDescent="0.3">
      <c r="D34" s="397"/>
      <c r="E34" s="290" t="s">
        <v>603</v>
      </c>
      <c r="F34" s="282">
        <v>2</v>
      </c>
      <c r="G34" s="283">
        <f>F34*$U$7</f>
        <v>282143.28940458962</v>
      </c>
      <c r="H34" s="398"/>
      <c r="J34" s="289"/>
      <c r="K34" s="289"/>
      <c r="L34" s="283"/>
      <c r="M34" s="398"/>
    </row>
    <row r="35" spans="4:13" x14ac:dyDescent="0.3">
      <c r="G35" s="287">
        <f>SUM(G31:G34)</f>
        <v>551548.26744021778</v>
      </c>
      <c r="L35" s="287">
        <f>SUM(L31:L34)</f>
        <v>503881.60077355104</v>
      </c>
    </row>
  </sheetData>
  <mergeCells count="9">
    <mergeCell ref="D31:D34"/>
    <mergeCell ref="H31:H34"/>
    <mergeCell ref="M31:M34"/>
    <mergeCell ref="D18:D21"/>
    <mergeCell ref="H18:H21"/>
    <mergeCell ref="M18:M21"/>
    <mergeCell ref="D25:D27"/>
    <mergeCell ref="H25:H27"/>
    <mergeCell ref="M25:M27"/>
  </mergeCells>
  <phoneticPr fontId="3" type="noConversion"/>
  <pageMargins left="0.25" right="0.25" top="0.75" bottom="0.75" header="0.3" footer="0.3"/>
  <pageSetup paperSize="9" scale="61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50"/>
  <sheetViews>
    <sheetView zoomScaleNormal="100" workbookViewId="0">
      <pane ySplit="2" topLeftCell="A12" activePane="bottomLeft" state="frozen"/>
      <selection pane="bottomLeft" activeCell="O19" sqref="O19"/>
    </sheetView>
  </sheetViews>
  <sheetFormatPr defaultColWidth="3.625" defaultRowHeight="13.5" x14ac:dyDescent="0.3"/>
  <cols>
    <col min="1" max="3" width="3.625" style="116"/>
    <col min="4" max="4" width="8.625" style="116" customWidth="1"/>
    <col min="5" max="5" width="23.75" style="116" customWidth="1"/>
    <col min="6" max="6" width="9.625" style="116" customWidth="1"/>
    <col min="7" max="8" width="8.625" style="116" customWidth="1"/>
    <col min="9" max="9" width="3.625" style="116" customWidth="1"/>
    <col min="10" max="10" width="21.25" style="116" customWidth="1"/>
    <col min="11" max="11" width="9.625" style="116" customWidth="1"/>
    <col min="12" max="13" width="8.625" style="116" customWidth="1"/>
    <col min="14" max="16" width="3.625" style="116" customWidth="1"/>
    <col min="17" max="18" width="10.625" style="116" customWidth="1"/>
    <col min="19" max="19" width="3.625" style="116" customWidth="1"/>
    <col min="20" max="20" width="13.375" style="116" customWidth="1"/>
    <col min="21" max="21" width="10.625" style="116" customWidth="1"/>
    <col min="22" max="22" width="3.625" style="116" customWidth="1"/>
    <col min="23" max="23" width="14.625" style="116" customWidth="1"/>
    <col min="24" max="24" width="10.625" style="116" customWidth="1"/>
    <col min="25" max="26" width="3.625" style="116" customWidth="1"/>
    <col min="27" max="27" width="3.625" style="116"/>
    <col min="28" max="28" width="4.75" style="116" customWidth="1"/>
    <col min="29" max="29" width="7.5" style="116" customWidth="1"/>
    <col min="30" max="30" width="6.625" style="116" customWidth="1"/>
    <col min="31" max="16384" width="3.625" style="116"/>
  </cols>
  <sheetData>
    <row r="2" spans="2:24" ht="30" customHeight="1" x14ac:dyDescent="0.3">
      <c r="B2" s="294" t="s">
        <v>658</v>
      </c>
    </row>
    <row r="4" spans="2:24" ht="20.25" x14ac:dyDescent="0.3">
      <c r="B4" s="302" t="s">
        <v>695</v>
      </c>
      <c r="C4" s="275"/>
      <c r="Q4" s="116" t="s">
        <v>607</v>
      </c>
      <c r="T4" s="116" t="s">
        <v>608</v>
      </c>
      <c r="W4" s="116" t="s">
        <v>609</v>
      </c>
    </row>
    <row r="5" spans="2:24" x14ac:dyDescent="0.3">
      <c r="C5" s="116" t="s">
        <v>610</v>
      </c>
      <c r="Q5" s="22" t="s">
        <v>611</v>
      </c>
      <c r="R5" s="22" t="s">
        <v>564</v>
      </c>
      <c r="T5" s="22" t="s">
        <v>611</v>
      </c>
      <c r="U5" s="22" t="s">
        <v>564</v>
      </c>
      <c r="W5" s="22" t="s">
        <v>611</v>
      </c>
      <c r="X5" s="22" t="s">
        <v>564</v>
      </c>
    </row>
    <row r="6" spans="2:24" x14ac:dyDescent="0.3">
      <c r="D6" s="116" t="s">
        <v>612</v>
      </c>
      <c r="Q6" s="276" t="s">
        <v>613</v>
      </c>
      <c r="R6" s="117">
        <f>'컨텐츠 가격'!F4</f>
        <v>11</v>
      </c>
      <c r="T6" s="276" t="s">
        <v>614</v>
      </c>
      <c r="U6" s="117">
        <f>'컨텐츠 가격'!J8</f>
        <v>399325.59436305572</v>
      </c>
      <c r="W6" s="276" t="s">
        <v>574</v>
      </c>
      <c r="X6" s="117">
        <f>'컨텐츠 가격'!J19</f>
        <v>249514.79034624758</v>
      </c>
    </row>
    <row r="7" spans="2:24" x14ac:dyDescent="0.3">
      <c r="D7" s="116" t="s">
        <v>615</v>
      </c>
      <c r="Q7" s="276" t="s">
        <v>616</v>
      </c>
      <c r="R7" s="293">
        <f>R6/600</f>
        <v>1.8333333333333333E-2</v>
      </c>
      <c r="T7" s="276" t="s">
        <v>617</v>
      </c>
      <c r="U7" s="117">
        <f>'컨텐츠 가격'!J7</f>
        <v>141071.64470229481</v>
      </c>
      <c r="W7" s="276" t="s">
        <v>577</v>
      </c>
      <c r="X7" s="117">
        <f>'컨텐츠 가격'!J18</f>
        <v>49902.958069249515</v>
      </c>
    </row>
    <row r="8" spans="2:24" x14ac:dyDescent="0.3">
      <c r="D8" s="116" t="s">
        <v>618</v>
      </c>
      <c r="T8" s="276" t="s">
        <v>578</v>
      </c>
      <c r="U8" s="117">
        <f>'컨텐츠 가격'!J6</f>
        <v>73358.876990567675</v>
      </c>
      <c r="W8" s="276" t="s">
        <v>579</v>
      </c>
      <c r="X8" s="117">
        <f>'컨텐츠 가격'!J17</f>
        <v>9980.5916138499033</v>
      </c>
    </row>
    <row r="9" spans="2:24" x14ac:dyDescent="0.3">
      <c r="Q9" s="277"/>
      <c r="T9" s="276" t="s">
        <v>580</v>
      </c>
      <c r="U9" s="117">
        <f>'컨텐츠 가격'!J5</f>
        <v>18135.720562123603</v>
      </c>
      <c r="W9" s="276" t="s">
        <v>581</v>
      </c>
      <c r="X9" s="117">
        <f>'컨텐츠 가격'!J16</f>
        <v>3029.1656637442529</v>
      </c>
    </row>
    <row r="10" spans="2:24" x14ac:dyDescent="0.3">
      <c r="C10" s="116" t="s">
        <v>653</v>
      </c>
      <c r="T10" s="276" t="s">
        <v>582</v>
      </c>
      <c r="U10" s="117">
        <f>'컨텐츠 가격'!J4</f>
        <v>3000</v>
      </c>
      <c r="W10" s="276" t="s">
        <v>583</v>
      </c>
      <c r="X10" s="117">
        <f>'컨텐츠 가격'!J15</f>
        <v>2700</v>
      </c>
    </row>
    <row r="11" spans="2:24" x14ac:dyDescent="0.3">
      <c r="T11" s="276" t="s">
        <v>619</v>
      </c>
      <c r="U11" s="117">
        <f>'컨텐츠 가격'!J9</f>
        <v>29180.351847812417</v>
      </c>
    </row>
    <row r="12" spans="2:24" x14ac:dyDescent="0.3">
      <c r="C12" s="116" t="s">
        <v>620</v>
      </c>
      <c r="T12" s="276" t="s">
        <v>621</v>
      </c>
      <c r="U12" s="117">
        <f>'컨텐츠 가격'!J10</f>
        <v>97782.744984599325</v>
      </c>
      <c r="W12" s="276" t="s">
        <v>622</v>
      </c>
      <c r="X12" s="117">
        <f>'컨텐츠 가격'!J20</f>
        <v>55004</v>
      </c>
    </row>
    <row r="13" spans="2:24" x14ac:dyDescent="0.3">
      <c r="T13" s="276" t="s">
        <v>623</v>
      </c>
      <c r="U13" s="117">
        <f>'컨텐츠 가격'!J11</f>
        <v>143654.18419890243</v>
      </c>
    </row>
    <row r="14" spans="2:24" ht="20.25" x14ac:dyDescent="0.3">
      <c r="B14" s="302" t="s">
        <v>701</v>
      </c>
    </row>
    <row r="15" spans="2:24" x14ac:dyDescent="0.3">
      <c r="C15" s="116" t="s">
        <v>624</v>
      </c>
    </row>
    <row r="16" spans="2:24" x14ac:dyDescent="0.3">
      <c r="C16" s="116" t="s">
        <v>625</v>
      </c>
    </row>
    <row r="18" spans="3:13" x14ac:dyDescent="0.3">
      <c r="C18" s="256" t="s">
        <v>652</v>
      </c>
    </row>
    <row r="19" spans="3:13" x14ac:dyDescent="0.3">
      <c r="D19" s="278" t="s">
        <v>626</v>
      </c>
      <c r="E19" s="278" t="s">
        <v>627</v>
      </c>
      <c r="F19" s="278" t="s">
        <v>628</v>
      </c>
      <c r="G19" s="278" t="s">
        <v>629</v>
      </c>
      <c r="H19" s="278" t="s">
        <v>630</v>
      </c>
      <c r="J19" s="278" t="s">
        <v>631</v>
      </c>
      <c r="K19" s="278" t="s">
        <v>628</v>
      </c>
      <c r="L19" s="278" t="s">
        <v>629</v>
      </c>
      <c r="M19" s="278" t="s">
        <v>630</v>
      </c>
    </row>
    <row r="20" spans="3:13" x14ac:dyDescent="0.3">
      <c r="D20" s="397">
        <v>5500</v>
      </c>
      <c r="E20" s="279" t="s">
        <v>632</v>
      </c>
      <c r="F20" s="32">
        <v>1000</v>
      </c>
      <c r="G20" s="129">
        <f>F20*$R$6</f>
        <v>11000</v>
      </c>
      <c r="H20" s="398">
        <f>(G23-$D20)/G23</f>
        <v>0.86909027436450148</v>
      </c>
      <c r="J20" s="279" t="s">
        <v>633</v>
      </c>
      <c r="K20" s="32">
        <v>1000</v>
      </c>
      <c r="L20" s="129">
        <f>K20*$R$6</f>
        <v>11000</v>
      </c>
      <c r="M20" s="398">
        <f>(L23-$D20)/L23</f>
        <v>0.86909027436450148</v>
      </c>
    </row>
    <row r="21" spans="3:13" x14ac:dyDescent="0.3">
      <c r="D21" s="397"/>
      <c r="E21" s="279" t="s">
        <v>634</v>
      </c>
      <c r="F21" s="32">
        <v>100000</v>
      </c>
      <c r="G21" s="129">
        <f>F21*$R$7</f>
        <v>1833.3333333333333</v>
      </c>
      <c r="H21" s="398"/>
      <c r="J21" s="279" t="s">
        <v>635</v>
      </c>
      <c r="K21" s="32">
        <v>100000</v>
      </c>
      <c r="L21" s="129">
        <f>K21*$R$7</f>
        <v>1833.3333333333333</v>
      </c>
      <c r="M21" s="398"/>
    </row>
    <row r="22" spans="3:13" x14ac:dyDescent="0.3">
      <c r="D22" s="397"/>
      <c r="E22" s="289" t="s">
        <v>636</v>
      </c>
      <c r="F22" s="291">
        <v>1</v>
      </c>
      <c r="G22" s="283">
        <f>F22*$U$11</f>
        <v>29180.351847812417</v>
      </c>
      <c r="H22" s="398"/>
      <c r="J22" s="289" t="s">
        <v>637</v>
      </c>
      <c r="K22" s="291">
        <v>1</v>
      </c>
      <c r="L22" s="283">
        <f>K22*$U$11</f>
        <v>29180.351847812417</v>
      </c>
      <c r="M22" s="398"/>
    </row>
    <row r="23" spans="3:13" x14ac:dyDescent="0.3">
      <c r="D23" s="285"/>
      <c r="E23" s="286"/>
      <c r="F23" s="286"/>
      <c r="G23" s="288">
        <f>SUM(G20:G22)</f>
        <v>42013.685181145753</v>
      </c>
      <c r="J23" s="286"/>
      <c r="K23" s="286"/>
      <c r="L23" s="288">
        <f>SUM(L20:L22)</f>
        <v>42013.685181145753</v>
      </c>
    </row>
    <row r="24" spans="3:13" x14ac:dyDescent="0.3">
      <c r="C24" s="256" t="s">
        <v>654</v>
      </c>
    </row>
    <row r="25" spans="3:13" x14ac:dyDescent="0.3">
      <c r="D25" s="278" t="s">
        <v>638</v>
      </c>
      <c r="E25" s="278" t="s">
        <v>639</v>
      </c>
      <c r="F25" s="278" t="s">
        <v>640</v>
      </c>
      <c r="G25" s="278" t="s">
        <v>641</v>
      </c>
      <c r="H25" s="278" t="s">
        <v>642</v>
      </c>
      <c r="J25" s="278" t="s">
        <v>643</v>
      </c>
      <c r="K25" s="278" t="s">
        <v>640</v>
      </c>
      <c r="L25" s="278" t="s">
        <v>641</v>
      </c>
      <c r="M25" s="278" t="s">
        <v>642</v>
      </c>
    </row>
    <row r="26" spans="3:13" x14ac:dyDescent="0.3">
      <c r="D26" s="397">
        <v>11000</v>
      </c>
      <c r="E26" s="279" t="s">
        <v>644</v>
      </c>
      <c r="F26" s="32">
        <v>2000</v>
      </c>
      <c r="G26" s="129">
        <f>F26*$R$6</f>
        <v>22000</v>
      </c>
      <c r="H26" s="398">
        <f>(G29-$D26)/G29</f>
        <v>0.91089467456455719</v>
      </c>
      <c r="J26" s="279" t="s">
        <v>644</v>
      </c>
      <c r="K26" s="32">
        <v>2000</v>
      </c>
      <c r="L26" s="129">
        <f>K26*$R$6</f>
        <v>22000</v>
      </c>
      <c r="M26" s="398">
        <f>(L29-$D26)/L29</f>
        <v>0.86909027436450148</v>
      </c>
    </row>
    <row r="27" spans="3:13" x14ac:dyDescent="0.3">
      <c r="D27" s="397"/>
      <c r="E27" s="279" t="s">
        <v>634</v>
      </c>
      <c r="F27" s="32">
        <v>200000</v>
      </c>
      <c r="G27" s="129">
        <f>F27*$R$7</f>
        <v>3666.6666666666665</v>
      </c>
      <c r="H27" s="398"/>
      <c r="J27" s="279" t="s">
        <v>634</v>
      </c>
      <c r="K27" s="32">
        <v>200000</v>
      </c>
      <c r="L27" s="129">
        <f>K27*$R$7</f>
        <v>3666.6666666666665</v>
      </c>
      <c r="M27" s="398"/>
    </row>
    <row r="28" spans="3:13" x14ac:dyDescent="0.3">
      <c r="D28" s="397"/>
      <c r="E28" s="289" t="s">
        <v>645</v>
      </c>
      <c r="F28" s="291">
        <v>1</v>
      </c>
      <c r="G28" s="283">
        <f>F28*$U$12</f>
        <v>97782.744984599325</v>
      </c>
      <c r="H28" s="398"/>
      <c r="J28" s="289" t="s">
        <v>636</v>
      </c>
      <c r="K28" s="291">
        <v>2</v>
      </c>
      <c r="L28" s="283">
        <f>K28*$U$11</f>
        <v>58360.703695624834</v>
      </c>
      <c r="M28" s="398"/>
    </row>
    <row r="29" spans="3:13" x14ac:dyDescent="0.3">
      <c r="G29" s="288">
        <f>SUM(G26:G28)</f>
        <v>123449.411651266</v>
      </c>
      <c r="L29" s="288">
        <f>SUM(L26:L28)</f>
        <v>84027.370362291505</v>
      </c>
    </row>
    <row r="30" spans="3:13" x14ac:dyDescent="0.3">
      <c r="C30" s="256" t="s">
        <v>655</v>
      </c>
    </row>
    <row r="31" spans="3:13" x14ac:dyDescent="0.3">
      <c r="D31" s="278" t="s">
        <v>638</v>
      </c>
      <c r="E31" s="278" t="s">
        <v>639</v>
      </c>
      <c r="F31" s="278" t="s">
        <v>640</v>
      </c>
      <c r="G31" s="278" t="s">
        <v>641</v>
      </c>
      <c r="H31" s="278" t="s">
        <v>642</v>
      </c>
      <c r="J31" s="278" t="s">
        <v>643</v>
      </c>
      <c r="K31" s="278" t="s">
        <v>640</v>
      </c>
      <c r="L31" s="278" t="s">
        <v>641</v>
      </c>
      <c r="M31" s="278" t="s">
        <v>642</v>
      </c>
    </row>
    <row r="32" spans="3:13" x14ac:dyDescent="0.3">
      <c r="D32" s="397">
        <v>33000</v>
      </c>
      <c r="E32" s="279" t="s">
        <v>644</v>
      </c>
      <c r="F32" s="32">
        <v>6000</v>
      </c>
      <c r="G32" s="129">
        <f>F32*$R$6</f>
        <v>66000</v>
      </c>
      <c r="H32" s="399">
        <f>(G36-$D32)/G36</f>
        <v>0.8781083104051618</v>
      </c>
      <c r="J32" s="279" t="s">
        <v>644</v>
      </c>
      <c r="K32" s="32">
        <v>6000</v>
      </c>
      <c r="L32" s="129">
        <f>K32*$R$6</f>
        <v>66000</v>
      </c>
      <c r="M32" s="399">
        <f>(L36-$D32)/L36</f>
        <v>0.8781083104051618</v>
      </c>
    </row>
    <row r="33" spans="3:13" x14ac:dyDescent="0.3">
      <c r="D33" s="397"/>
      <c r="E33" s="279" t="s">
        <v>634</v>
      </c>
      <c r="F33" s="32">
        <v>500000</v>
      </c>
      <c r="G33" s="129">
        <f>F33*$R$7</f>
        <v>9166.6666666666661</v>
      </c>
      <c r="H33" s="400"/>
      <c r="J33" s="279" t="s">
        <v>634</v>
      </c>
      <c r="K33" s="32">
        <v>500000</v>
      </c>
      <c r="L33" s="129">
        <f>K33*$R$7</f>
        <v>9166.6666666666661</v>
      </c>
      <c r="M33" s="400"/>
    </row>
    <row r="34" spans="3:13" x14ac:dyDescent="0.3">
      <c r="D34" s="397"/>
      <c r="E34" s="292" t="s">
        <v>646</v>
      </c>
      <c r="F34" s="291">
        <v>1</v>
      </c>
      <c r="G34" s="283">
        <f>F34*$U$12</f>
        <v>97782.744984599325</v>
      </c>
      <c r="H34" s="400"/>
      <c r="J34" s="289" t="s">
        <v>647</v>
      </c>
      <c r="K34" s="291">
        <v>2</v>
      </c>
      <c r="L34" s="283">
        <f>K34*$U$12</f>
        <v>195565.48996919865</v>
      </c>
      <c r="M34" s="400"/>
    </row>
    <row r="35" spans="3:13" x14ac:dyDescent="0.3">
      <c r="D35" s="397"/>
      <c r="E35" s="292" t="s">
        <v>645</v>
      </c>
      <c r="F35" s="291">
        <v>1</v>
      </c>
      <c r="G35" s="283">
        <f>F35*$U$12</f>
        <v>97782.744984599325</v>
      </c>
      <c r="H35" s="401"/>
      <c r="J35" s="289"/>
      <c r="K35" s="291"/>
      <c r="L35" s="283"/>
      <c r="M35" s="401"/>
    </row>
    <row r="36" spans="3:13" x14ac:dyDescent="0.3">
      <c r="G36" s="288">
        <f>SUM(G32:G35)</f>
        <v>270732.15663586534</v>
      </c>
      <c r="L36" s="288">
        <f>SUM(L32:L35)</f>
        <v>270732.15663586534</v>
      </c>
    </row>
    <row r="37" spans="3:13" x14ac:dyDescent="0.3">
      <c r="C37" s="256" t="s">
        <v>656</v>
      </c>
    </row>
    <row r="38" spans="3:13" x14ac:dyDescent="0.3">
      <c r="D38" s="278" t="s">
        <v>638</v>
      </c>
      <c r="E38" s="278" t="s">
        <v>639</v>
      </c>
      <c r="F38" s="278" t="s">
        <v>640</v>
      </c>
      <c r="G38" s="278" t="s">
        <v>641</v>
      </c>
      <c r="H38" s="278" t="s">
        <v>642</v>
      </c>
      <c r="J38" s="278" t="s">
        <v>643</v>
      </c>
      <c r="K38" s="278" t="s">
        <v>640</v>
      </c>
      <c r="L38" s="278" t="s">
        <v>641</v>
      </c>
      <c r="M38" s="278" t="s">
        <v>642</v>
      </c>
    </row>
    <row r="39" spans="3:13" x14ac:dyDescent="0.3">
      <c r="D39" s="397">
        <v>55000</v>
      </c>
      <c r="E39" s="279" t="s">
        <v>644</v>
      </c>
      <c r="F39" s="32">
        <v>10000</v>
      </c>
      <c r="G39" s="129">
        <f>F39*$R$6</f>
        <v>110000</v>
      </c>
      <c r="H39" s="399">
        <f>(G43-$D39)/G43</f>
        <v>0.79778483770498243</v>
      </c>
      <c r="J39" s="279" t="s">
        <v>644</v>
      </c>
      <c r="K39" s="32">
        <v>10000</v>
      </c>
      <c r="L39" s="129">
        <f>K39*$R$6</f>
        <v>110000</v>
      </c>
      <c r="M39" s="399">
        <f>(L43-$D39)/L43</f>
        <v>0.87324467593898047</v>
      </c>
    </row>
    <row r="40" spans="3:13" x14ac:dyDescent="0.3">
      <c r="D40" s="397"/>
      <c r="E40" s="279" t="s">
        <v>634</v>
      </c>
      <c r="F40" s="32">
        <v>1000000</v>
      </c>
      <c r="G40" s="129">
        <f>F40*$R$7</f>
        <v>18333.333333333332</v>
      </c>
      <c r="H40" s="400"/>
      <c r="J40" s="279" t="s">
        <v>634</v>
      </c>
      <c r="K40" s="32">
        <v>1000000</v>
      </c>
      <c r="L40" s="129">
        <f>K40*$R$7</f>
        <v>18333.333333333332</v>
      </c>
      <c r="M40" s="400"/>
    </row>
    <row r="41" spans="3:13" x14ac:dyDescent="0.3">
      <c r="D41" s="397"/>
      <c r="E41" s="292" t="s">
        <v>648</v>
      </c>
      <c r="F41" s="291">
        <v>1</v>
      </c>
      <c r="G41" s="283">
        <f>F41*$U$13</f>
        <v>143654.18419890243</v>
      </c>
      <c r="H41" s="400"/>
      <c r="J41" s="292" t="s">
        <v>645</v>
      </c>
      <c r="K41" s="292">
        <v>2</v>
      </c>
      <c r="L41" s="283">
        <f>K41*$U$12</f>
        <v>195565.48996919865</v>
      </c>
      <c r="M41" s="400"/>
    </row>
    <row r="42" spans="3:13" x14ac:dyDescent="0.3">
      <c r="D42" s="397"/>
      <c r="E42" s="289"/>
      <c r="F42" s="291"/>
      <c r="G42" s="283"/>
      <c r="H42" s="401"/>
      <c r="J42" s="292" t="s">
        <v>649</v>
      </c>
      <c r="K42" s="292">
        <v>2</v>
      </c>
      <c r="L42" s="283">
        <f>K42*$X$12</f>
        <v>110008</v>
      </c>
      <c r="M42" s="401"/>
    </row>
    <row r="43" spans="3:13" x14ac:dyDescent="0.3">
      <c r="G43" s="288">
        <f>SUM(G39:G42)</f>
        <v>271987.51753223577</v>
      </c>
      <c r="L43" s="288">
        <f>SUM(L39:L42)</f>
        <v>433906.82330253196</v>
      </c>
    </row>
    <row r="44" spans="3:13" x14ac:dyDescent="0.3">
      <c r="C44" s="256" t="s">
        <v>657</v>
      </c>
    </row>
    <row r="45" spans="3:13" x14ac:dyDescent="0.3">
      <c r="D45" s="278" t="s">
        <v>638</v>
      </c>
      <c r="E45" s="278" t="s">
        <v>639</v>
      </c>
      <c r="F45" s="278" t="s">
        <v>640</v>
      </c>
      <c r="G45" s="278" t="s">
        <v>641</v>
      </c>
      <c r="H45" s="278" t="s">
        <v>642</v>
      </c>
      <c r="J45" s="278" t="s">
        <v>643</v>
      </c>
      <c r="K45" s="278" t="s">
        <v>640</v>
      </c>
      <c r="L45" s="278" t="s">
        <v>641</v>
      </c>
      <c r="M45" s="278" t="s">
        <v>642</v>
      </c>
    </row>
    <row r="46" spans="3:13" x14ac:dyDescent="0.3">
      <c r="D46" s="397">
        <v>110000</v>
      </c>
      <c r="E46" s="279" t="s">
        <v>644</v>
      </c>
      <c r="F46" s="32">
        <v>20000</v>
      </c>
      <c r="G46" s="129">
        <f>F46*$R$6</f>
        <v>220000</v>
      </c>
      <c r="H46" s="399">
        <f>(G50-$D46)/G50</f>
        <v>0.79778483770498243</v>
      </c>
      <c r="J46" s="279" t="s">
        <v>644</v>
      </c>
      <c r="K46" s="32">
        <v>20000</v>
      </c>
      <c r="L46" s="129">
        <f>K46*$R$6</f>
        <v>220000</v>
      </c>
      <c r="M46" s="399">
        <f>(L50-$D46)/L50</f>
        <v>0.84003006719546036</v>
      </c>
    </row>
    <row r="47" spans="3:13" x14ac:dyDescent="0.3">
      <c r="D47" s="397"/>
      <c r="E47" s="279" t="s">
        <v>634</v>
      </c>
      <c r="F47" s="32">
        <v>2000000</v>
      </c>
      <c r="G47" s="129">
        <f>F47*$R$7</f>
        <v>36666.666666666664</v>
      </c>
      <c r="H47" s="400"/>
      <c r="J47" s="279" t="s">
        <v>634</v>
      </c>
      <c r="K47" s="32">
        <v>2000000</v>
      </c>
      <c r="L47" s="129">
        <f>K47*$R$7</f>
        <v>36666.666666666664</v>
      </c>
      <c r="M47" s="400"/>
    </row>
    <row r="48" spans="3:13" x14ac:dyDescent="0.3">
      <c r="D48" s="397"/>
      <c r="E48" s="292" t="s">
        <v>650</v>
      </c>
      <c r="F48" s="291">
        <v>1</v>
      </c>
      <c r="G48" s="283">
        <f>F48*$U$13</f>
        <v>143654.18419890243</v>
      </c>
      <c r="H48" s="400"/>
      <c r="J48" s="289" t="s">
        <v>651</v>
      </c>
      <c r="K48" s="291">
        <v>3</v>
      </c>
      <c r="L48" s="283">
        <f>K48*$U$13</f>
        <v>430962.55259670725</v>
      </c>
      <c r="M48" s="400"/>
    </row>
    <row r="49" spans="4:13" x14ac:dyDescent="0.3">
      <c r="D49" s="397"/>
      <c r="E49" s="292" t="s">
        <v>651</v>
      </c>
      <c r="F49" s="291">
        <v>1</v>
      </c>
      <c r="G49" s="283">
        <f>F49*$U$13</f>
        <v>143654.18419890243</v>
      </c>
      <c r="H49" s="401"/>
      <c r="J49" s="289"/>
      <c r="K49" s="291"/>
      <c r="L49" s="283"/>
      <c r="M49" s="401"/>
    </row>
    <row r="50" spans="4:13" x14ac:dyDescent="0.3">
      <c r="G50" s="288">
        <f>SUM(G46:G49)</f>
        <v>543975.03506447154</v>
      </c>
      <c r="L50" s="288">
        <f>SUM(L46:L49)</f>
        <v>687629.21926337387</v>
      </c>
    </row>
  </sheetData>
  <mergeCells count="15">
    <mergeCell ref="D20:D22"/>
    <mergeCell ref="H20:H22"/>
    <mergeCell ref="M20:M22"/>
    <mergeCell ref="D26:D28"/>
    <mergeCell ref="H26:H28"/>
    <mergeCell ref="M26:M28"/>
    <mergeCell ref="D46:D49"/>
    <mergeCell ref="H46:H49"/>
    <mergeCell ref="M46:M49"/>
    <mergeCell ref="D32:D35"/>
    <mergeCell ref="H32:H35"/>
    <mergeCell ref="M32:M35"/>
    <mergeCell ref="D39:D42"/>
    <mergeCell ref="H39:H42"/>
    <mergeCell ref="M39:M42"/>
  </mergeCells>
  <phoneticPr fontId="3" type="noConversion"/>
  <pageMargins left="0.25" right="0.25" top="0.75" bottom="0.75" header="0.3" footer="0.3"/>
  <pageSetup paperSize="9" scale="51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58"/>
  <sheetViews>
    <sheetView zoomScaleNormal="100" workbookViewId="0">
      <pane ySplit="2" topLeftCell="A9" activePane="bottomLeft" state="frozen"/>
      <selection pane="bottomLeft" activeCell="G27" sqref="G27"/>
    </sheetView>
  </sheetViews>
  <sheetFormatPr defaultRowHeight="16.5" x14ac:dyDescent="0.3"/>
  <cols>
    <col min="1" max="2" width="3.625" style="59" customWidth="1"/>
    <col min="3" max="3" width="16.125" style="59" customWidth="1"/>
    <col min="4" max="4" width="11" style="59" bestFit="1" customWidth="1"/>
    <col min="5" max="8" width="12.75" style="59" customWidth="1"/>
    <col min="9" max="9" width="12.75" style="58" customWidth="1"/>
    <col min="10" max="10" width="48.875" style="59" bestFit="1" customWidth="1"/>
    <col min="11" max="11" width="3.625" style="59" customWidth="1"/>
    <col min="12" max="12" width="23" style="59" bestFit="1" customWidth="1"/>
    <col min="13" max="13" width="8.875" style="59" customWidth="1"/>
    <col min="14" max="14" width="11.25" style="59" customWidth="1"/>
    <col min="15" max="15" width="11.25" style="58" customWidth="1"/>
    <col min="16" max="16384" width="9" style="59"/>
  </cols>
  <sheetData>
    <row r="2" spans="2:10" ht="20.25" x14ac:dyDescent="0.3">
      <c r="B2" s="294" t="s">
        <v>662</v>
      </c>
      <c r="D2" s="116"/>
      <c r="E2" s="116"/>
      <c r="F2" s="116"/>
      <c r="G2" s="116"/>
      <c r="H2" s="116"/>
      <c r="I2" s="116"/>
      <c r="J2" s="58"/>
    </row>
    <row r="4" spans="2:10" ht="20.25" x14ac:dyDescent="0.3">
      <c r="B4" s="302" t="s">
        <v>695</v>
      </c>
    </row>
    <row r="5" spans="2:10" x14ac:dyDescent="0.3">
      <c r="C5" s="58" t="s">
        <v>702</v>
      </c>
    </row>
    <row r="6" spans="2:10" x14ac:dyDescent="0.3">
      <c r="C6" s="58" t="s">
        <v>719</v>
      </c>
    </row>
    <row r="7" spans="2:10" x14ac:dyDescent="0.3">
      <c r="C7" s="58"/>
    </row>
    <row r="8" spans="2:10" ht="20.25" x14ac:dyDescent="0.3">
      <c r="B8" s="302" t="s">
        <v>720</v>
      </c>
      <c r="C8" s="58"/>
    </row>
    <row r="9" spans="2:10" x14ac:dyDescent="0.3">
      <c r="C9" s="253" t="s">
        <v>721</v>
      </c>
    </row>
    <row r="10" spans="2:10" x14ac:dyDescent="0.3">
      <c r="C10" s="24" t="s">
        <v>705</v>
      </c>
    </row>
    <row r="11" spans="2:10" x14ac:dyDescent="0.3">
      <c r="C11" s="24" t="s">
        <v>703</v>
      </c>
    </row>
    <row r="12" spans="2:10" x14ac:dyDescent="0.3">
      <c r="C12" s="24" t="s">
        <v>706</v>
      </c>
    </row>
    <row r="13" spans="2:10" x14ac:dyDescent="0.3">
      <c r="C13" s="24" t="s">
        <v>707</v>
      </c>
    </row>
    <row r="14" spans="2:10" x14ac:dyDescent="0.3">
      <c r="C14" s="116" t="s">
        <v>708</v>
      </c>
      <c r="D14" s="116"/>
      <c r="E14" s="116"/>
      <c r="F14" s="116"/>
      <c r="G14" s="116"/>
      <c r="H14" s="116"/>
      <c r="I14" s="116"/>
      <c r="J14" s="58"/>
    </row>
    <row r="15" spans="2:10" x14ac:dyDescent="0.3">
      <c r="C15" s="256"/>
      <c r="D15" s="116"/>
      <c r="E15" s="116"/>
      <c r="F15" s="116"/>
      <c r="G15" s="116"/>
      <c r="H15" s="116"/>
      <c r="I15" s="116"/>
      <c r="J15" s="58"/>
    </row>
    <row r="16" spans="2:10" x14ac:dyDescent="0.3">
      <c r="C16" s="253" t="s">
        <v>722</v>
      </c>
      <c r="D16" s="116"/>
      <c r="E16" s="116"/>
      <c r="F16" s="116"/>
      <c r="G16" s="116"/>
      <c r="H16" s="116"/>
      <c r="I16" s="116"/>
      <c r="J16" s="58"/>
    </row>
    <row r="17" spans="3:15" x14ac:dyDescent="0.3">
      <c r="C17" s="24" t="s">
        <v>709</v>
      </c>
      <c r="D17" s="116"/>
      <c r="E17" s="116"/>
      <c r="F17" s="116"/>
      <c r="G17" s="116"/>
      <c r="H17" s="116"/>
      <c r="I17" s="116"/>
      <c r="J17" s="58"/>
    </row>
    <row r="18" spans="3:15" x14ac:dyDescent="0.3">
      <c r="C18" s="256"/>
      <c r="D18" s="116"/>
      <c r="E18" s="116"/>
      <c r="F18" s="116"/>
      <c r="G18" s="116"/>
      <c r="H18" s="116"/>
      <c r="I18" s="116"/>
      <c r="J18" s="58"/>
    </row>
    <row r="19" spans="3:15" x14ac:dyDescent="0.3">
      <c r="C19" s="256" t="s">
        <v>723</v>
      </c>
      <c r="D19" s="116"/>
      <c r="E19" s="116"/>
      <c r="F19" s="116"/>
      <c r="G19" s="116"/>
      <c r="H19" s="116"/>
      <c r="I19" s="116"/>
      <c r="J19" s="58"/>
    </row>
    <row r="20" spans="3:15" x14ac:dyDescent="0.3">
      <c r="C20" s="116" t="s">
        <v>710</v>
      </c>
      <c r="D20" s="116"/>
      <c r="E20" s="116"/>
      <c r="F20" s="116"/>
      <c r="G20" s="116"/>
      <c r="H20" s="116"/>
      <c r="I20" s="116"/>
      <c r="J20" s="58"/>
    </row>
    <row r="21" spans="3:15" x14ac:dyDescent="0.3">
      <c r="C21" s="116" t="s">
        <v>711</v>
      </c>
      <c r="D21" s="116"/>
      <c r="E21" s="116"/>
      <c r="F21" s="116"/>
      <c r="G21" s="116"/>
      <c r="H21" s="116"/>
      <c r="I21" s="116"/>
      <c r="J21" s="58"/>
    </row>
    <row r="22" spans="3:15" x14ac:dyDescent="0.3">
      <c r="C22" s="256"/>
      <c r="D22" s="116"/>
      <c r="E22" s="116"/>
      <c r="F22" s="116"/>
      <c r="G22" s="116"/>
      <c r="H22" s="116"/>
      <c r="I22" s="116"/>
      <c r="J22" s="58"/>
    </row>
    <row r="23" spans="3:15" x14ac:dyDescent="0.3">
      <c r="C23" s="256" t="s">
        <v>724</v>
      </c>
      <c r="D23" s="116"/>
      <c r="E23" s="116"/>
      <c r="F23" s="116"/>
      <c r="G23" s="116"/>
      <c r="H23" s="116"/>
      <c r="I23" s="116"/>
      <c r="J23" s="58"/>
    </row>
    <row r="24" spans="3:15" x14ac:dyDescent="0.3">
      <c r="C24" s="116" t="s">
        <v>712</v>
      </c>
      <c r="D24" s="116"/>
      <c r="E24" s="116"/>
      <c r="F24" s="116"/>
      <c r="G24" s="116"/>
      <c r="H24" s="116"/>
      <c r="I24" s="116"/>
      <c r="J24" s="58"/>
    </row>
    <row r="25" spans="3:15" x14ac:dyDescent="0.3">
      <c r="C25" s="116" t="s">
        <v>713</v>
      </c>
      <c r="D25" s="116"/>
      <c r="E25" s="116"/>
      <c r="F25" s="116"/>
      <c r="G25" s="116"/>
      <c r="H25" s="116"/>
      <c r="I25" s="116"/>
      <c r="J25" s="58"/>
    </row>
    <row r="26" spans="3:15" x14ac:dyDescent="0.3">
      <c r="C26" s="116" t="s">
        <v>714</v>
      </c>
      <c r="D26" s="116"/>
      <c r="E26" s="116"/>
      <c r="F26" s="116"/>
      <c r="G26" s="116"/>
      <c r="H26" s="116"/>
      <c r="I26" s="116"/>
      <c r="J26" s="58"/>
      <c r="L26" s="22" t="s">
        <v>551</v>
      </c>
      <c r="M26" s="22" t="s">
        <v>675</v>
      </c>
      <c r="N26" s="64" t="s">
        <v>660</v>
      </c>
    </row>
    <row r="27" spans="3:15" x14ac:dyDescent="0.3">
      <c r="C27" s="256"/>
      <c r="D27" s="116"/>
      <c r="E27" s="116"/>
      <c r="F27" s="116"/>
      <c r="G27" s="116"/>
      <c r="H27" s="116"/>
      <c r="I27" s="116"/>
      <c r="J27" s="58"/>
      <c r="L27" s="270" t="s">
        <v>665</v>
      </c>
      <c r="M27" s="208">
        <v>300</v>
      </c>
      <c r="N27" s="269">
        <f>'컨텐츠 가격'!$F$22*M27</f>
        <v>16500</v>
      </c>
      <c r="O27" s="58" t="s">
        <v>678</v>
      </c>
    </row>
    <row r="28" spans="3:15" x14ac:dyDescent="0.3">
      <c r="C28" s="256" t="s">
        <v>725</v>
      </c>
      <c r="D28" s="116"/>
      <c r="E28" s="116"/>
      <c r="F28" s="116"/>
      <c r="G28" s="116"/>
      <c r="H28" s="116"/>
      <c r="I28" s="116"/>
      <c r="J28" s="58"/>
      <c r="L28" s="270" t="s">
        <v>666</v>
      </c>
      <c r="M28" s="208">
        <v>100</v>
      </c>
      <c r="N28" s="269">
        <f>'컨텐츠 가격'!$F$22*M28*6-43.6867/M32*N32</f>
        <v>32371.24304639372</v>
      </c>
      <c r="O28" s="58" t="s">
        <v>704</v>
      </c>
    </row>
    <row r="29" spans="3:15" x14ac:dyDescent="0.3">
      <c r="C29" s="116" t="s">
        <v>715</v>
      </c>
      <c r="D29" s="116"/>
      <c r="E29" s="116"/>
      <c r="F29" s="116"/>
      <c r="G29" s="116"/>
      <c r="H29" s="116"/>
      <c r="I29" s="116"/>
      <c r="J29" s="58"/>
      <c r="L29" s="270" t="s">
        <v>667</v>
      </c>
      <c r="M29" s="208">
        <v>100</v>
      </c>
      <c r="N29" s="295">
        <v>11000</v>
      </c>
      <c r="O29" s="58" t="s">
        <v>677</v>
      </c>
    </row>
    <row r="30" spans="3:15" x14ac:dyDescent="0.3">
      <c r="C30" s="116" t="s">
        <v>716</v>
      </c>
      <c r="D30" s="116"/>
      <c r="E30" s="116"/>
      <c r="F30" s="116"/>
      <c r="G30" s="116"/>
      <c r="H30" s="116"/>
      <c r="I30" s="116"/>
      <c r="J30" s="58"/>
      <c r="L30" s="270" t="s">
        <v>665</v>
      </c>
      <c r="M30" s="208">
        <v>200</v>
      </c>
      <c r="N30" s="269">
        <f>'컨텐츠 가격'!$F$22*M30</f>
        <v>11000</v>
      </c>
      <c r="O30" s="58" t="s">
        <v>678</v>
      </c>
    </row>
    <row r="31" spans="3:15" x14ac:dyDescent="0.3">
      <c r="C31" s="116" t="s">
        <v>717</v>
      </c>
      <c r="D31" s="116"/>
      <c r="E31" s="116"/>
      <c r="F31" s="116"/>
      <c r="G31" s="116"/>
      <c r="H31" s="116"/>
      <c r="I31" s="116"/>
      <c r="J31" s="58"/>
      <c r="L31" s="270" t="s">
        <v>668</v>
      </c>
      <c r="M31" s="208">
        <v>100</v>
      </c>
      <c r="N31" s="269">
        <f>M31*'컨텐츠 가격'!$F$22*5/2.5</f>
        <v>11000</v>
      </c>
      <c r="O31" s="24" t="s">
        <v>676</v>
      </c>
    </row>
    <row r="32" spans="3:15" x14ac:dyDescent="0.3">
      <c r="C32" s="116" t="s">
        <v>718</v>
      </c>
      <c r="D32" s="116"/>
      <c r="E32" s="116"/>
      <c r="F32" s="116"/>
      <c r="G32" s="116"/>
      <c r="H32" s="116"/>
      <c r="I32" s="116"/>
      <c r="J32" s="58"/>
      <c r="L32" s="270" t="s">
        <v>669</v>
      </c>
      <c r="M32" s="208">
        <v>5000</v>
      </c>
      <c r="N32" s="269">
        <f>M32/'불멸 장비 뽑기 획득 비용'!H14*'불멸 장비 뽑기 획득 비용'!C4</f>
        <v>71962.056370277496</v>
      </c>
      <c r="O32" s="58" t="s">
        <v>679</v>
      </c>
    </row>
    <row r="33" spans="3:15" x14ac:dyDescent="0.3">
      <c r="C33" s="256"/>
      <c r="D33" s="116"/>
      <c r="E33" s="116"/>
      <c r="F33" s="116"/>
      <c r="G33" s="116"/>
      <c r="H33" s="116"/>
      <c r="I33" s="116"/>
      <c r="J33" s="58"/>
      <c r="L33" s="270" t="s">
        <v>683</v>
      </c>
      <c r="M33" s="208">
        <f>I38</f>
        <v>300000</v>
      </c>
      <c r="N33" s="269">
        <f>'출시기념 패키지 개선'!$R$7*M33</f>
        <v>5500</v>
      </c>
      <c r="O33" s="58" t="s">
        <v>680</v>
      </c>
    </row>
    <row r="34" spans="3:15" x14ac:dyDescent="0.3">
      <c r="C34" s="113" t="s">
        <v>563</v>
      </c>
      <c r="I34" s="59"/>
      <c r="J34" s="58"/>
      <c r="L34" s="270" t="s">
        <v>670</v>
      </c>
      <c r="M34" s="208">
        <v>50</v>
      </c>
      <c r="N34" s="269">
        <f>'컨텐츠 가격'!$I$28/10*M34</f>
        <v>77961.624939025845</v>
      </c>
      <c r="O34" s="58" t="s">
        <v>680</v>
      </c>
    </row>
    <row r="35" spans="3:15" x14ac:dyDescent="0.3">
      <c r="C35" s="22" t="s">
        <v>549</v>
      </c>
      <c r="D35" s="64" t="s">
        <v>664</v>
      </c>
      <c r="E35" s="64" t="s">
        <v>661</v>
      </c>
      <c r="F35" s="64" t="s">
        <v>684</v>
      </c>
      <c r="G35" s="64" t="s">
        <v>685</v>
      </c>
      <c r="H35" s="64" t="s">
        <v>663</v>
      </c>
      <c r="I35" s="22" t="s">
        <v>550</v>
      </c>
      <c r="J35" s="22" t="s">
        <v>551</v>
      </c>
      <c r="L35" s="270" t="s">
        <v>671</v>
      </c>
      <c r="M35" s="208">
        <v>50</v>
      </c>
      <c r="N35" s="269">
        <f>'컨텐츠 가격'!$I$28/10*M35</f>
        <v>77961.624939025845</v>
      </c>
      <c r="O35" s="58" t="s">
        <v>680</v>
      </c>
    </row>
    <row r="36" spans="3:15" x14ac:dyDescent="0.3">
      <c r="C36" s="224" t="s">
        <v>552</v>
      </c>
      <c r="D36" s="268">
        <v>11000</v>
      </c>
      <c r="E36" s="269">
        <f>SUM(N27:N29)</f>
        <v>59871.24304639372</v>
      </c>
      <c r="F36" s="296">
        <v>0.45</v>
      </c>
      <c r="G36" s="269">
        <f t="shared" ref="G36:G39" si="0">E36-E36*F36</f>
        <v>32929.183675516542</v>
      </c>
      <c r="H36" s="297">
        <v>33000</v>
      </c>
      <c r="I36" s="208"/>
      <c r="J36" s="274" t="s">
        <v>553</v>
      </c>
      <c r="L36" s="270" t="s">
        <v>672</v>
      </c>
      <c r="M36" s="208">
        <v>50</v>
      </c>
      <c r="N36" s="269">
        <f>'컨텐츠 가격'!$I$28/10*M36</f>
        <v>77961.624939025845</v>
      </c>
      <c r="O36" s="58" t="s">
        <v>681</v>
      </c>
    </row>
    <row r="37" spans="3:15" x14ac:dyDescent="0.3">
      <c r="C37" s="224" t="s">
        <v>554</v>
      </c>
      <c r="D37" s="268">
        <v>11000</v>
      </c>
      <c r="E37" s="269">
        <f>SUM(N30:N31)</f>
        <v>22000</v>
      </c>
      <c r="F37" s="296">
        <v>0.5</v>
      </c>
      <c r="G37" s="269">
        <f t="shared" si="0"/>
        <v>11000</v>
      </c>
      <c r="H37" s="297">
        <v>11000</v>
      </c>
      <c r="I37" s="208"/>
      <c r="J37" s="274" t="s">
        <v>690</v>
      </c>
      <c r="L37" s="270" t="s">
        <v>673</v>
      </c>
      <c r="M37" s="208">
        <v>100</v>
      </c>
      <c r="N37" s="269">
        <f>'컨텐츠 가격'!$F$22*9*3*M37</f>
        <v>148500</v>
      </c>
      <c r="O37" s="58" t="s">
        <v>682</v>
      </c>
    </row>
    <row r="38" spans="3:15" x14ac:dyDescent="0.3">
      <c r="C38" s="224" t="s">
        <v>555</v>
      </c>
      <c r="D38" s="268">
        <v>11000</v>
      </c>
      <c r="E38" s="269">
        <f>SUM(N32:N33)</f>
        <v>77462.056370277496</v>
      </c>
      <c r="F38" s="296">
        <v>0.56999999999999995</v>
      </c>
      <c r="G38" s="269">
        <f t="shared" si="0"/>
        <v>33308.684239219328</v>
      </c>
      <c r="H38" s="297">
        <v>33000</v>
      </c>
      <c r="I38" s="208">
        <v>300000</v>
      </c>
      <c r="J38" s="274" t="s">
        <v>691</v>
      </c>
      <c r="L38" s="270" t="s">
        <v>674</v>
      </c>
      <c r="M38" s="208">
        <v>50</v>
      </c>
      <c r="N38" s="269">
        <f>1000/150*M38*'컨텐츠 가격'!$F$22*9</f>
        <v>165000.00000000003</v>
      </c>
    </row>
    <row r="39" spans="3:15" x14ac:dyDescent="0.3">
      <c r="C39" s="224" t="s">
        <v>556</v>
      </c>
      <c r="D39" s="268">
        <v>33000</v>
      </c>
      <c r="E39" s="269">
        <f>SUM(N34:N36)</f>
        <v>233884.87481707754</v>
      </c>
      <c r="F39" s="296">
        <v>0.76</v>
      </c>
      <c r="G39" s="269">
        <f t="shared" si="0"/>
        <v>56132.369956098613</v>
      </c>
      <c r="H39" s="297">
        <v>55000</v>
      </c>
      <c r="I39" s="208"/>
      <c r="J39" s="274" t="s">
        <v>692</v>
      </c>
      <c r="L39" s="270" t="s">
        <v>683</v>
      </c>
      <c r="M39" s="208">
        <f>I40</f>
        <v>500000</v>
      </c>
      <c r="N39" s="269">
        <f>'출시기념 패키지 개선'!$R$7*M39</f>
        <v>9166.6666666666661</v>
      </c>
    </row>
    <row r="40" spans="3:15" x14ac:dyDescent="0.3">
      <c r="C40" s="224" t="s">
        <v>557</v>
      </c>
      <c r="D40" s="268">
        <v>33000</v>
      </c>
      <c r="E40" s="269">
        <f>SUM(N37:N38)</f>
        <v>313500</v>
      </c>
      <c r="F40" s="296">
        <v>0.82</v>
      </c>
      <c r="G40" s="269">
        <f>E40-E40*F40</f>
        <v>56430.000000000029</v>
      </c>
      <c r="H40" s="297">
        <v>55000</v>
      </c>
      <c r="I40" s="208">
        <v>500000</v>
      </c>
      <c r="J40" s="274" t="s">
        <v>693</v>
      </c>
      <c r="L40" s="270" t="s">
        <v>560</v>
      </c>
      <c r="M40" s="208">
        <v>5</v>
      </c>
      <c r="N40" s="269">
        <f>'컨텐츠 가격'!J4*M40</f>
        <v>15000</v>
      </c>
    </row>
    <row r="42" spans="3:15" x14ac:dyDescent="0.3">
      <c r="C42" s="256" t="s">
        <v>726</v>
      </c>
    </row>
    <row r="43" spans="3:15" x14ac:dyDescent="0.3">
      <c r="C43" s="58" t="s">
        <v>727</v>
      </c>
    </row>
    <row r="45" spans="3:15" x14ac:dyDescent="0.3">
      <c r="C45" s="113" t="s">
        <v>561</v>
      </c>
      <c r="I45" s="59"/>
    </row>
    <row r="46" spans="3:15" x14ac:dyDescent="0.3">
      <c r="C46" s="404" t="s">
        <v>549</v>
      </c>
      <c r="D46" s="408" t="s">
        <v>686</v>
      </c>
      <c r="E46" s="406" t="s">
        <v>661</v>
      </c>
      <c r="F46" s="407" t="s">
        <v>688</v>
      </c>
      <c r="G46" s="407"/>
      <c r="H46" s="407" t="s">
        <v>689</v>
      </c>
      <c r="I46" s="407"/>
    </row>
    <row r="47" spans="3:15" x14ac:dyDescent="0.3">
      <c r="C47" s="405"/>
      <c r="D47" s="405"/>
      <c r="E47" s="407"/>
      <c r="F47" s="64" t="s">
        <v>664</v>
      </c>
      <c r="G47" s="64" t="s">
        <v>694</v>
      </c>
      <c r="H47" s="64" t="s">
        <v>663</v>
      </c>
      <c r="I47" s="64" t="s">
        <v>687</v>
      </c>
    </row>
    <row r="48" spans="3:15" x14ac:dyDescent="0.3">
      <c r="C48" s="224" t="s">
        <v>558</v>
      </c>
      <c r="D48" s="208">
        <v>4500</v>
      </c>
      <c r="E48" s="269">
        <f>'컨텐츠 가격'!$F$4*D48</f>
        <v>49500</v>
      </c>
      <c r="F48" s="299">
        <v>5500</v>
      </c>
      <c r="G48" s="300">
        <f>(E48-F48)/E48</f>
        <v>0.88888888888888884</v>
      </c>
      <c r="H48" s="297">
        <v>11000</v>
      </c>
      <c r="I48" s="298">
        <f>(E48-H48)/E48</f>
        <v>0.77777777777777779</v>
      </c>
    </row>
    <row r="49" spans="3:10" x14ac:dyDescent="0.3">
      <c r="J49" s="58"/>
    </row>
    <row r="50" spans="3:10" x14ac:dyDescent="0.3">
      <c r="C50" s="256" t="s">
        <v>728</v>
      </c>
    </row>
    <row r="51" spans="3:10" x14ac:dyDescent="0.3">
      <c r="C51" s="116" t="s">
        <v>729</v>
      </c>
    </row>
    <row r="52" spans="3:10" x14ac:dyDescent="0.3">
      <c r="C52" s="116" t="s">
        <v>730</v>
      </c>
    </row>
    <row r="54" spans="3:10" x14ac:dyDescent="0.3">
      <c r="C54" s="113" t="s">
        <v>562</v>
      </c>
      <c r="D54" s="58"/>
      <c r="E54" s="58"/>
      <c r="F54" s="58"/>
      <c r="G54" s="58"/>
      <c r="H54" s="58"/>
    </row>
    <row r="55" spans="3:10" x14ac:dyDescent="0.3">
      <c r="C55" s="22" t="s">
        <v>549</v>
      </c>
      <c r="D55" s="64" t="s">
        <v>664</v>
      </c>
      <c r="E55" s="64" t="s">
        <v>661</v>
      </c>
      <c r="F55" s="64" t="s">
        <v>684</v>
      </c>
      <c r="G55" s="22" t="s">
        <v>686</v>
      </c>
      <c r="H55" s="403" t="s">
        <v>551</v>
      </c>
      <c r="I55" s="403"/>
      <c r="J55" s="58"/>
    </row>
    <row r="56" spans="3:10" x14ac:dyDescent="0.3">
      <c r="C56" s="224" t="s">
        <v>559</v>
      </c>
      <c r="D56" s="269">
        <v>5500</v>
      </c>
      <c r="E56" s="269">
        <f>'컨텐츠 가격'!$F$4*G56+N40</f>
        <v>86500</v>
      </c>
      <c r="F56" s="296">
        <f>(E56-D56)/E56</f>
        <v>0.93641618497109824</v>
      </c>
      <c r="G56" s="208">
        <v>6500</v>
      </c>
      <c r="H56" s="402" t="s">
        <v>560</v>
      </c>
      <c r="I56" s="402"/>
    </row>
    <row r="58" spans="3:10" x14ac:dyDescent="0.3">
      <c r="C58" s="197"/>
      <c r="I58" s="59"/>
    </row>
  </sheetData>
  <mergeCells count="7">
    <mergeCell ref="H56:I56"/>
    <mergeCell ref="H55:I55"/>
    <mergeCell ref="C46:C47"/>
    <mergeCell ref="E46:E47"/>
    <mergeCell ref="F46:G46"/>
    <mergeCell ref="D46:D47"/>
    <mergeCell ref="H46:I46"/>
  </mergeCells>
  <phoneticPr fontId="3" type="noConversion"/>
  <pageMargins left="0.25" right="0.25" top="0.75" bottom="0.75" header="0.3" footer="0.3"/>
  <pageSetup paperSize="9" scale="88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38"/>
  <sheetViews>
    <sheetView zoomScaleNormal="100" workbookViewId="0">
      <selection activeCell="L19" sqref="L19"/>
    </sheetView>
  </sheetViews>
  <sheetFormatPr defaultRowHeight="16.5" x14ac:dyDescent="0.3"/>
  <cols>
    <col min="1" max="1" width="2.625" style="59" customWidth="1"/>
    <col min="2" max="2" width="21.25" style="59" customWidth="1"/>
    <col min="3" max="3" width="8.375" style="104" customWidth="1"/>
    <col min="4" max="4" width="9.625" style="104" customWidth="1"/>
    <col min="5" max="5" width="9.875" style="59" customWidth="1"/>
    <col min="6" max="6" width="11.75" style="59" customWidth="1"/>
    <col min="7" max="7" width="2.625" style="59" customWidth="1"/>
    <col min="8" max="8" width="16.125" style="59" customWidth="1"/>
    <col min="9" max="9" width="16" style="59" customWidth="1"/>
    <col min="10" max="10" width="13.25" style="59" customWidth="1"/>
    <col min="11" max="11" width="10.75" style="58" customWidth="1"/>
    <col min="12" max="12" width="9.625" style="59" bestFit="1" customWidth="1"/>
    <col min="13" max="13" width="49" style="59" bestFit="1" customWidth="1"/>
    <col min="14" max="17" width="11.25" style="59" customWidth="1"/>
    <col min="18" max="16384" width="9" style="59"/>
  </cols>
  <sheetData>
    <row r="2" spans="2:17" x14ac:dyDescent="0.3">
      <c r="B2" s="103" t="s">
        <v>471</v>
      </c>
      <c r="H2" s="103" t="s">
        <v>479</v>
      </c>
      <c r="J2" s="58"/>
      <c r="N2" s="416" t="s">
        <v>482</v>
      </c>
      <c r="O2" s="417"/>
    </row>
    <row r="3" spans="2:17" x14ac:dyDescent="0.3">
      <c r="B3" s="105" t="s">
        <v>171</v>
      </c>
      <c r="C3" s="22" t="s">
        <v>486</v>
      </c>
      <c r="D3" s="187" t="s">
        <v>488</v>
      </c>
      <c r="E3" s="105" t="s">
        <v>489</v>
      </c>
      <c r="F3" s="205" t="s">
        <v>487</v>
      </c>
      <c r="H3" s="105" t="s">
        <v>171</v>
      </c>
      <c r="I3" s="105" t="s">
        <v>174</v>
      </c>
      <c r="J3" s="22" t="s">
        <v>172</v>
      </c>
      <c r="N3" s="418" t="s">
        <v>338</v>
      </c>
      <c r="O3" s="419"/>
      <c r="P3" s="124" t="s">
        <v>334</v>
      </c>
    </row>
    <row r="4" spans="2:17" x14ac:dyDescent="0.3">
      <c r="B4" s="106" t="s">
        <v>175</v>
      </c>
      <c r="C4" s="204">
        <v>3300</v>
      </c>
      <c r="D4" s="106">
        <v>300</v>
      </c>
      <c r="E4" s="107">
        <v>30</v>
      </c>
      <c r="F4" s="420">
        <f>C4/D4</f>
        <v>11</v>
      </c>
      <c r="H4" s="106" t="s">
        <v>176</v>
      </c>
      <c r="I4" s="106">
        <v>300</v>
      </c>
      <c r="J4" s="108">
        <v>3000</v>
      </c>
      <c r="K4" s="58" t="s">
        <v>177</v>
      </c>
      <c r="N4" s="421" t="s">
        <v>337</v>
      </c>
      <c r="O4" s="421"/>
      <c r="P4" s="108">
        <f>J5*N10+J6*O10</f>
        <v>29180.351847812417</v>
      </c>
    </row>
    <row r="5" spans="2:17" x14ac:dyDescent="0.3">
      <c r="B5" s="106" t="s">
        <v>178</v>
      </c>
      <c r="C5" s="204">
        <v>5500</v>
      </c>
      <c r="D5" s="106">
        <v>500</v>
      </c>
      <c r="E5" s="107">
        <v>60</v>
      </c>
      <c r="F5" s="420"/>
      <c r="H5" s="106" t="s">
        <v>179</v>
      </c>
      <c r="I5" s="106">
        <f>'장비 등급별 가격'!K4</f>
        <v>2060.877336604955</v>
      </c>
      <c r="J5" s="108">
        <f>'장비 등급별 가격'!L4</f>
        <v>18135.720562123603</v>
      </c>
      <c r="K5" s="58" t="s">
        <v>180</v>
      </c>
      <c r="N5" s="421" t="s">
        <v>336</v>
      </c>
      <c r="O5" s="421"/>
      <c r="P5" s="108">
        <f>J6*O11+J7*P11+J8*Q11</f>
        <v>97782.744984599325</v>
      </c>
    </row>
    <row r="6" spans="2:17" x14ac:dyDescent="0.3">
      <c r="B6" s="106" t="s">
        <v>181</v>
      </c>
      <c r="C6" s="204">
        <v>11000</v>
      </c>
      <c r="D6" s="106">
        <v>1000</v>
      </c>
      <c r="E6" s="107">
        <v>150</v>
      </c>
      <c r="F6" s="420"/>
      <c r="H6" s="106" t="s">
        <v>182</v>
      </c>
      <c r="I6" s="106">
        <f>'장비 등급별 가격'!H4</f>
        <v>8336.2360216554189</v>
      </c>
      <c r="J6" s="108">
        <f>'장비 등급별 가격'!I4</f>
        <v>73358.876990567675</v>
      </c>
      <c r="K6" s="58" t="s">
        <v>183</v>
      </c>
      <c r="N6" s="421" t="s">
        <v>335</v>
      </c>
      <c r="O6" s="421"/>
      <c r="P6" s="108">
        <f>J7*P12+J8*Q12</f>
        <v>143654.18419890243</v>
      </c>
    </row>
    <row r="7" spans="2:17" x14ac:dyDescent="0.3">
      <c r="B7" s="106" t="s">
        <v>184</v>
      </c>
      <c r="C7" s="204">
        <v>33000</v>
      </c>
      <c r="D7" s="106">
        <v>3000</v>
      </c>
      <c r="E7" s="107">
        <v>500</v>
      </c>
      <c r="F7" s="420"/>
      <c r="H7" s="106" t="s">
        <v>185</v>
      </c>
      <c r="I7" s="106">
        <f>'장비 등급별 가격'!E4</f>
        <v>16030.868716169865</v>
      </c>
      <c r="J7" s="108">
        <f>'장비 등급별 가격'!F4</f>
        <v>141071.64470229481</v>
      </c>
      <c r="K7" s="58" t="s">
        <v>186</v>
      </c>
    </row>
    <row r="8" spans="2:17" x14ac:dyDescent="0.3">
      <c r="B8" s="106" t="s">
        <v>187</v>
      </c>
      <c r="C8" s="204">
        <v>55000</v>
      </c>
      <c r="D8" s="106">
        <v>5000</v>
      </c>
      <c r="E8" s="107">
        <v>1000</v>
      </c>
      <c r="F8" s="420"/>
      <c r="H8" s="106" t="s">
        <v>188</v>
      </c>
      <c r="I8" s="106">
        <f>'장비 등급별 가격'!B4</f>
        <v>45377.90845034724</v>
      </c>
      <c r="J8" s="108">
        <f>'장비 등급별 가격'!C4</f>
        <v>399325.59436305572</v>
      </c>
      <c r="K8" s="58" t="s">
        <v>186</v>
      </c>
      <c r="N8" s="253" t="s">
        <v>567</v>
      </c>
      <c r="O8" s="253"/>
      <c r="P8" s="253"/>
      <c r="Q8" s="253"/>
    </row>
    <row r="9" spans="2:17" x14ac:dyDescent="0.3">
      <c r="B9" s="106" t="s">
        <v>189</v>
      </c>
      <c r="C9" s="204">
        <v>110000</v>
      </c>
      <c r="D9" s="106">
        <v>10000</v>
      </c>
      <c r="E9" s="107">
        <v>2500</v>
      </c>
      <c r="F9" s="420"/>
      <c r="H9" s="106" t="s">
        <v>330</v>
      </c>
      <c r="I9" s="106"/>
      <c r="J9" s="108">
        <f>P4</f>
        <v>29180.351847812417</v>
      </c>
      <c r="N9" s="124">
        <v>4</v>
      </c>
      <c r="O9" s="124">
        <v>5</v>
      </c>
      <c r="P9" s="124">
        <v>6</v>
      </c>
      <c r="Q9" s="124">
        <v>7</v>
      </c>
    </row>
    <row r="10" spans="2:17" x14ac:dyDescent="0.3">
      <c r="B10" s="109"/>
      <c r="E10" s="104"/>
      <c r="H10" s="106" t="s">
        <v>331</v>
      </c>
      <c r="I10" s="106"/>
      <c r="J10" s="108">
        <f>P5</f>
        <v>97782.744984599325</v>
      </c>
      <c r="N10" s="303">
        <v>0.8</v>
      </c>
      <c r="O10" s="303">
        <v>0.2</v>
      </c>
      <c r="P10" s="303"/>
      <c r="Q10" s="303"/>
    </row>
    <row r="11" spans="2:17" x14ac:dyDescent="0.3">
      <c r="B11" s="103" t="s">
        <v>472</v>
      </c>
      <c r="E11" s="104"/>
      <c r="H11" s="106" t="s">
        <v>332</v>
      </c>
      <c r="I11" s="106"/>
      <c r="J11" s="108">
        <f>P6</f>
        <v>143654.18419890243</v>
      </c>
      <c r="N11" s="303"/>
      <c r="O11" s="303">
        <v>0.83</v>
      </c>
      <c r="P11" s="303">
        <v>0.12</v>
      </c>
      <c r="Q11" s="303">
        <v>0.05</v>
      </c>
    </row>
    <row r="12" spans="2:17" x14ac:dyDescent="0.3">
      <c r="B12" s="105" t="s">
        <v>171</v>
      </c>
      <c r="C12" s="22" t="s">
        <v>190</v>
      </c>
      <c r="D12" s="187" t="s">
        <v>488</v>
      </c>
      <c r="E12" s="105" t="s">
        <v>489</v>
      </c>
      <c r="F12" s="205" t="s">
        <v>490</v>
      </c>
      <c r="N12" s="303"/>
      <c r="O12" s="303"/>
      <c r="P12" s="303">
        <v>0.99</v>
      </c>
      <c r="Q12" s="303">
        <v>0.01</v>
      </c>
    </row>
    <row r="13" spans="2:17" x14ac:dyDescent="0.3">
      <c r="B13" s="106" t="s">
        <v>193</v>
      </c>
      <c r="C13" s="106">
        <v>50</v>
      </c>
      <c r="D13" s="106">
        <v>30000</v>
      </c>
      <c r="E13" s="106">
        <v>0</v>
      </c>
      <c r="F13" s="409" t="str">
        <f>D13/C13 &amp; " Gold"</f>
        <v>600 Gold</v>
      </c>
      <c r="H13" s="103" t="s">
        <v>480</v>
      </c>
      <c r="I13" s="58"/>
      <c r="J13" s="58"/>
    </row>
    <row r="14" spans="2:17" x14ac:dyDescent="0.3">
      <c r="B14" s="106" t="s">
        <v>196</v>
      </c>
      <c r="C14" s="106">
        <v>100</v>
      </c>
      <c r="D14" s="106">
        <v>60000</v>
      </c>
      <c r="E14" s="106">
        <v>10000</v>
      </c>
      <c r="F14" s="409"/>
      <c r="H14" s="105" t="s">
        <v>171</v>
      </c>
      <c r="I14" s="105" t="s">
        <v>174</v>
      </c>
      <c r="J14" s="22" t="s">
        <v>172</v>
      </c>
    </row>
    <row r="15" spans="2:17" x14ac:dyDescent="0.3">
      <c r="B15" s="106" t="s">
        <v>198</v>
      </c>
      <c r="C15" s="106">
        <v>200</v>
      </c>
      <c r="D15" s="106">
        <v>120000</v>
      </c>
      <c r="E15" s="106">
        <v>30000</v>
      </c>
      <c r="F15" s="409"/>
      <c r="H15" s="106" t="s">
        <v>191</v>
      </c>
      <c r="I15" s="106">
        <v>270</v>
      </c>
      <c r="J15" s="108">
        <v>2700</v>
      </c>
      <c r="K15" s="58" t="s">
        <v>192</v>
      </c>
    </row>
    <row r="16" spans="2:17" x14ac:dyDescent="0.3">
      <c r="B16" s="106" t="s">
        <v>201</v>
      </c>
      <c r="C16" s="106">
        <v>500</v>
      </c>
      <c r="D16" s="106">
        <v>300000</v>
      </c>
      <c r="E16" s="106">
        <v>150000</v>
      </c>
      <c r="F16" s="409"/>
      <c r="H16" s="106" t="s">
        <v>194</v>
      </c>
      <c r="I16" s="110">
        <f>'룬스톤 등급별 가격'!K4</f>
        <v>344.22337088002877</v>
      </c>
      <c r="J16" s="108">
        <f>'룬스톤 등급별 가격'!L4</f>
        <v>3029.1656637442529</v>
      </c>
      <c r="K16" s="58" t="s">
        <v>195</v>
      </c>
    </row>
    <row r="17" spans="2:16" x14ac:dyDescent="0.3">
      <c r="B17" s="106" t="s">
        <v>203</v>
      </c>
      <c r="C17" s="106">
        <v>1000</v>
      </c>
      <c r="D17" s="106">
        <v>600000</v>
      </c>
      <c r="E17" s="106">
        <v>450000</v>
      </c>
      <c r="F17" s="409"/>
      <c r="H17" s="106" t="s">
        <v>197</v>
      </c>
      <c r="I17" s="110">
        <f>'룬스톤 등급별 가격'!H4</f>
        <v>1134.1581379374891</v>
      </c>
      <c r="J17" s="108">
        <f>'룬스톤 등급별 가격'!I4</f>
        <v>9980.5916138499033</v>
      </c>
      <c r="K17" s="58" t="s">
        <v>195</v>
      </c>
    </row>
    <row r="18" spans="2:16" x14ac:dyDescent="0.3">
      <c r="B18" s="106" t="s">
        <v>204</v>
      </c>
      <c r="C18" s="106">
        <v>2000</v>
      </c>
      <c r="D18" s="106">
        <v>1200000</v>
      </c>
      <c r="E18" s="106">
        <v>1200000</v>
      </c>
      <c r="F18" s="409"/>
      <c r="H18" s="106" t="s">
        <v>199</v>
      </c>
      <c r="I18" s="110">
        <f>'룬스톤 등급별 가격'!E4</f>
        <v>5670.7906896874447</v>
      </c>
      <c r="J18" s="108">
        <f>'룬스톤 등급별 가격'!F4</f>
        <v>49902.958069249515</v>
      </c>
      <c r="K18" s="58" t="s">
        <v>200</v>
      </c>
    </row>
    <row r="19" spans="2:16" ht="16.5" customHeight="1" x14ac:dyDescent="0.3">
      <c r="B19" s="109"/>
      <c r="E19" s="104"/>
      <c r="H19" s="106" t="s">
        <v>202</v>
      </c>
      <c r="I19" s="110">
        <f>'룬스톤 등급별 가격'!B4</f>
        <v>28353.953448437223</v>
      </c>
      <c r="J19" s="108">
        <f>'룬스톤 등급별 가격'!C4</f>
        <v>249514.79034624758</v>
      </c>
      <c r="K19" s="58" t="s">
        <v>200</v>
      </c>
    </row>
    <row r="20" spans="2:16" x14ac:dyDescent="0.3">
      <c r="B20" s="103" t="s">
        <v>473</v>
      </c>
      <c r="E20" s="104"/>
      <c r="H20" s="106" t="s">
        <v>333</v>
      </c>
      <c r="I20" s="110"/>
      <c r="J20" s="108">
        <v>55004</v>
      </c>
    </row>
    <row r="21" spans="2:16" x14ac:dyDescent="0.3">
      <c r="B21" s="105" t="s">
        <v>171</v>
      </c>
      <c r="C21" s="22" t="s">
        <v>190</v>
      </c>
      <c r="D21" s="187" t="s">
        <v>488</v>
      </c>
      <c r="E21" s="105" t="s">
        <v>489</v>
      </c>
      <c r="F21" s="205" t="s">
        <v>487</v>
      </c>
    </row>
    <row r="22" spans="2:16" x14ac:dyDescent="0.3">
      <c r="B22" s="106" t="s">
        <v>212</v>
      </c>
      <c r="C22" s="106">
        <v>50</v>
      </c>
      <c r="D22" s="106">
        <v>10</v>
      </c>
      <c r="E22" s="106">
        <v>0</v>
      </c>
      <c r="F22" s="410">
        <f>F4*C22/D22</f>
        <v>55</v>
      </c>
      <c r="H22" s="103" t="s">
        <v>481</v>
      </c>
      <c r="I22" s="58"/>
      <c r="J22" s="58"/>
      <c r="N22" s="253" t="s">
        <v>568</v>
      </c>
    </row>
    <row r="23" spans="2:16" x14ac:dyDescent="0.3">
      <c r="B23" s="106" t="s">
        <v>215</v>
      </c>
      <c r="C23" s="106">
        <v>100</v>
      </c>
      <c r="D23" s="106">
        <v>20</v>
      </c>
      <c r="E23" s="106">
        <v>5</v>
      </c>
      <c r="F23" s="411"/>
      <c r="H23" s="105" t="s">
        <v>171</v>
      </c>
      <c r="I23" s="105" t="s">
        <v>174</v>
      </c>
      <c r="J23" s="22" t="s">
        <v>565</v>
      </c>
      <c r="N23" s="83" t="s">
        <v>205</v>
      </c>
      <c r="O23" s="83" t="s">
        <v>206</v>
      </c>
      <c r="P23" s="22" t="s">
        <v>207</v>
      </c>
    </row>
    <row r="24" spans="2:16" x14ac:dyDescent="0.3">
      <c r="B24" s="106" t="s">
        <v>217</v>
      </c>
      <c r="C24" s="106">
        <v>250</v>
      </c>
      <c r="D24" s="106">
        <v>50</v>
      </c>
      <c r="E24" s="106">
        <v>15</v>
      </c>
      <c r="F24" s="411"/>
      <c r="H24" s="106" t="s">
        <v>208</v>
      </c>
      <c r="I24" s="110">
        <v>40</v>
      </c>
      <c r="J24" s="108">
        <f>'장비 등급별 가격'!L4+(O25/'장비 등급별 가격'!H13*'장비 등급별 가격'!C16)</f>
        <v>40752.438765601066</v>
      </c>
      <c r="K24" s="24" t="s">
        <v>209</v>
      </c>
      <c r="N24" s="3">
        <v>3</v>
      </c>
      <c r="O24" s="45">
        <f>정수획득!L22</f>
        <v>790</v>
      </c>
      <c r="P24" s="45">
        <f>정수획득!N22</f>
        <v>87</v>
      </c>
    </row>
    <row r="25" spans="2:16" x14ac:dyDescent="0.3">
      <c r="B25" s="106" t="s">
        <v>219</v>
      </c>
      <c r="C25" s="106">
        <v>500</v>
      </c>
      <c r="D25" s="106">
        <v>100</v>
      </c>
      <c r="E25" s="106">
        <v>40</v>
      </c>
      <c r="F25" s="411"/>
      <c r="H25" s="106" t="s">
        <v>210</v>
      </c>
      <c r="I25" s="110">
        <v>80</v>
      </c>
      <c r="J25" s="108">
        <f>'장비 등급별 가격'!I4+(O26/'장비 등급별 가격'!H13*'장비 등급별 가격'!C16)</f>
        <v>126207.05461514313</v>
      </c>
      <c r="K25" s="24" t="s">
        <v>211</v>
      </c>
      <c r="N25" s="3">
        <v>4</v>
      </c>
      <c r="O25" s="45">
        <f>정수획득!L23</f>
        <v>1690</v>
      </c>
      <c r="P25" s="45">
        <f>정수획득!N23</f>
        <v>211</v>
      </c>
    </row>
    <row r="26" spans="2:16" x14ac:dyDescent="0.3">
      <c r="B26" s="106" t="s">
        <v>220</v>
      </c>
      <c r="C26" s="106">
        <v>1000</v>
      </c>
      <c r="D26" s="106">
        <v>200</v>
      </c>
      <c r="E26" s="106">
        <v>100</v>
      </c>
      <c r="F26" s="412"/>
      <c r="H26" s="106" t="s">
        <v>213</v>
      </c>
      <c r="I26" s="110">
        <v>160</v>
      </c>
      <c r="J26" s="108">
        <f>'장비 등급별 가격'!F4+(O27/'장비 등급별 가격'!H13*'장비 등급별 가격'!C16)</f>
        <v>269625.60627780046</v>
      </c>
      <c r="K26" s="24" t="s">
        <v>214</v>
      </c>
      <c r="N26" s="3">
        <v>5</v>
      </c>
      <c r="O26" s="45">
        <f>정수획득!L24</f>
        <v>3949</v>
      </c>
      <c r="P26" s="45">
        <f>정수획득!N24</f>
        <v>564</v>
      </c>
    </row>
    <row r="27" spans="2:16" x14ac:dyDescent="0.3">
      <c r="B27" s="413" t="s">
        <v>491</v>
      </c>
      <c r="C27" s="414"/>
      <c r="D27" s="414"/>
      <c r="E27" s="414"/>
      <c r="F27" s="206">
        <f>F22*6</f>
        <v>330</v>
      </c>
      <c r="H27" s="106" t="s">
        <v>216</v>
      </c>
      <c r="I27" s="111">
        <f>AVERAGE(I24:I26)</f>
        <v>93.333333333333329</v>
      </c>
      <c r="J27" s="112">
        <f>AVERAGE(J24:J26)</f>
        <v>145528.36655284822</v>
      </c>
      <c r="N27" s="3">
        <v>6</v>
      </c>
      <c r="O27" s="45">
        <f>정수획득!L25</f>
        <v>9606</v>
      </c>
      <c r="P27" s="45">
        <f>정수획득!N25</f>
        <v>1601</v>
      </c>
    </row>
    <row r="28" spans="2:16" x14ac:dyDescent="0.3">
      <c r="H28" s="106" t="s">
        <v>218</v>
      </c>
      <c r="I28" s="415">
        <f>J27/I27*10</f>
        <v>15592.324987805168</v>
      </c>
      <c r="J28" s="415"/>
      <c r="N28" s="3">
        <v>7</v>
      </c>
      <c r="O28" s="45">
        <f>정수획득!L26</f>
        <v>47307</v>
      </c>
      <c r="P28" s="45">
        <f>정수획득!N26</f>
        <v>9461</v>
      </c>
    </row>
    <row r="29" spans="2:16" x14ac:dyDescent="0.3">
      <c r="H29" s="271"/>
      <c r="I29" s="272"/>
      <c r="J29" s="272"/>
      <c r="N29" s="273"/>
      <c r="O29" s="203"/>
      <c r="P29" s="203"/>
    </row>
    <row r="30" spans="2:16" x14ac:dyDescent="0.3">
      <c r="B30" s="113" t="s">
        <v>478</v>
      </c>
      <c r="C30" s="59"/>
      <c r="D30" s="59"/>
      <c r="K30" s="59"/>
    </row>
    <row r="31" spans="2:16" x14ac:dyDescent="0.3">
      <c r="B31" s="105" t="s">
        <v>171</v>
      </c>
      <c r="C31" s="22" t="s">
        <v>190</v>
      </c>
      <c r="D31" s="187"/>
      <c r="E31" s="105" t="s">
        <v>173</v>
      </c>
      <c r="F31" s="105" t="s">
        <v>221</v>
      </c>
      <c r="K31" s="59"/>
    </row>
    <row r="32" spans="2:16" x14ac:dyDescent="0.3">
      <c r="B32" s="114" t="s">
        <v>474</v>
      </c>
      <c r="C32" s="106">
        <v>300</v>
      </c>
      <c r="D32" s="115"/>
      <c r="E32" s="115">
        <v>1</v>
      </c>
      <c r="F32" s="115"/>
      <c r="K32" s="59"/>
    </row>
    <row r="33" spans="2:16" x14ac:dyDescent="0.3">
      <c r="B33" s="114" t="s">
        <v>475</v>
      </c>
      <c r="C33" s="106">
        <v>3000</v>
      </c>
      <c r="D33" s="115"/>
      <c r="E33" s="115">
        <v>10</v>
      </c>
      <c r="F33" s="115" t="s">
        <v>222</v>
      </c>
      <c r="K33" s="59"/>
      <c r="P33" s="59" t="e">
        <f>'컨텐츠 가격'!sum</f>
        <v>#NAME?</v>
      </c>
    </row>
    <row r="34" spans="2:16" x14ac:dyDescent="0.3">
      <c r="B34" s="114" t="s">
        <v>476</v>
      </c>
      <c r="C34" s="106">
        <v>270</v>
      </c>
      <c r="D34" s="115"/>
      <c r="E34" s="115">
        <v>1</v>
      </c>
      <c r="F34" s="115"/>
      <c r="K34" s="59"/>
    </row>
    <row r="35" spans="2:16" x14ac:dyDescent="0.3">
      <c r="B35" s="114" t="s">
        <v>477</v>
      </c>
      <c r="C35" s="106">
        <v>2700</v>
      </c>
      <c r="D35" s="115"/>
      <c r="E35" s="115">
        <v>10</v>
      </c>
      <c r="F35" s="115" t="s">
        <v>222</v>
      </c>
      <c r="K35" s="59"/>
    </row>
    <row r="36" spans="2:16" x14ac:dyDescent="0.3">
      <c r="H36" s="197"/>
    </row>
    <row r="37" spans="2:16" x14ac:dyDescent="0.3">
      <c r="H37" s="197"/>
    </row>
    <row r="38" spans="2:16" x14ac:dyDescent="0.3">
      <c r="H38" s="197"/>
    </row>
  </sheetData>
  <mergeCells count="10">
    <mergeCell ref="F13:F18"/>
    <mergeCell ref="F22:F26"/>
    <mergeCell ref="B27:E27"/>
    <mergeCell ref="I28:J28"/>
    <mergeCell ref="N2:O2"/>
    <mergeCell ref="N3:O3"/>
    <mergeCell ref="F4:F9"/>
    <mergeCell ref="N4:O4"/>
    <mergeCell ref="N5:O5"/>
    <mergeCell ref="N6:O6"/>
  </mergeCells>
  <phoneticPr fontId="3" type="noConversion"/>
  <pageMargins left="0.25" right="0.25" top="0.75" bottom="0.75" header="0.3" footer="0.3"/>
  <pageSetup paperSize="9" scale="88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2"/>
  <sheetViews>
    <sheetView workbookViewId="0">
      <pane ySplit="5" topLeftCell="A6" activePane="bottomLeft" state="frozen"/>
      <selection pane="bottomLeft" activeCell="C16" sqref="C16"/>
    </sheetView>
  </sheetViews>
  <sheetFormatPr defaultColWidth="3.625" defaultRowHeight="16.5" x14ac:dyDescent="0.3"/>
  <cols>
    <col min="1" max="1" width="3.625" style="59"/>
    <col min="2" max="12" width="15.625" style="59" customWidth="1"/>
    <col min="13" max="15" width="13.625" style="59" customWidth="1"/>
    <col min="16" max="16384" width="3.625" style="59"/>
  </cols>
  <sheetData>
    <row r="2" spans="2:15" ht="17.25" x14ac:dyDescent="0.3">
      <c r="B2" s="254" t="s">
        <v>223</v>
      </c>
      <c r="C2" s="116"/>
      <c r="E2" s="254" t="s">
        <v>523</v>
      </c>
      <c r="F2" s="116"/>
      <c r="H2" s="254" t="s">
        <v>524</v>
      </c>
      <c r="I2" s="116"/>
      <c r="K2" s="254" t="s">
        <v>525</v>
      </c>
      <c r="L2" s="116"/>
    </row>
    <row r="3" spans="2:15" x14ac:dyDescent="0.3">
      <c r="B3" s="22" t="s">
        <v>224</v>
      </c>
      <c r="C3" s="22" t="s">
        <v>225</v>
      </c>
      <c r="E3" s="22" t="s">
        <v>224</v>
      </c>
      <c r="F3" s="22" t="s">
        <v>225</v>
      </c>
      <c r="H3" s="22" t="s">
        <v>224</v>
      </c>
      <c r="I3" s="22" t="s">
        <v>225</v>
      </c>
      <c r="K3" s="22" t="s">
        <v>224</v>
      </c>
      <c r="L3" s="22" t="s">
        <v>225</v>
      </c>
    </row>
    <row r="4" spans="2:15" s="239" customFormat="1" ht="24.95" customHeight="1" x14ac:dyDescent="0.3">
      <c r="B4" s="237">
        <f>B16*F15</f>
        <v>45377.90845034724</v>
      </c>
      <c r="C4" s="238">
        <f>C16*F15</f>
        <v>399325.59436305572</v>
      </c>
      <c r="E4" s="237">
        <f>B28*F27</f>
        <v>16030.868716169865</v>
      </c>
      <c r="F4" s="238">
        <f>C28*F27</f>
        <v>141071.64470229481</v>
      </c>
      <c r="H4" s="237">
        <f>B40*F39</f>
        <v>8336.2360216554189</v>
      </c>
      <c r="I4" s="240">
        <f>C40*F39</f>
        <v>73358.876990567675</v>
      </c>
      <c r="K4" s="237">
        <f>B52*F51</f>
        <v>2060.877336604955</v>
      </c>
      <c r="L4" s="238">
        <f>C52*F51</f>
        <v>18135.720562123603</v>
      </c>
    </row>
    <row r="5" spans="2:15" x14ac:dyDescent="0.3">
      <c r="C5" s="116"/>
      <c r="D5" s="116"/>
      <c r="E5" s="116"/>
      <c r="F5" s="116"/>
      <c r="G5" s="116"/>
      <c r="H5" s="116"/>
      <c r="I5" s="58" t="s">
        <v>226</v>
      </c>
      <c r="J5" s="116"/>
      <c r="K5" s="116"/>
      <c r="L5" s="116"/>
      <c r="M5" s="116"/>
      <c r="N5" s="116"/>
      <c r="O5" s="116"/>
    </row>
    <row r="6" spans="2:15" x14ac:dyDescent="0.3">
      <c r="B6" s="255" t="s">
        <v>227</v>
      </c>
      <c r="C6" s="118"/>
      <c r="D6" s="118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</row>
    <row r="7" spans="2:15" ht="27" x14ac:dyDescent="0.3">
      <c r="B7" s="22" t="s">
        <v>228</v>
      </c>
      <c r="C7" s="22" t="s">
        <v>229</v>
      </c>
      <c r="D7" s="22" t="s">
        <v>230</v>
      </c>
      <c r="E7" s="83" t="s">
        <v>231</v>
      </c>
      <c r="F7" s="22" t="s">
        <v>232</v>
      </c>
      <c r="G7" s="84" t="s">
        <v>233</v>
      </c>
      <c r="H7" s="84" t="s">
        <v>234</v>
      </c>
      <c r="I7" s="116"/>
      <c r="J7" s="22" t="s">
        <v>205</v>
      </c>
      <c r="K7" s="85" t="s">
        <v>235</v>
      </c>
      <c r="L7" s="116"/>
      <c r="M7" s="83" t="s">
        <v>205</v>
      </c>
      <c r="N7" s="83" t="s">
        <v>236</v>
      </c>
      <c r="O7" s="22" t="s">
        <v>237</v>
      </c>
    </row>
    <row r="8" spans="2:15" x14ac:dyDescent="0.3">
      <c r="B8" s="86" t="s">
        <v>238</v>
      </c>
      <c r="C8" s="126">
        <f>'불멸 장비 뽑기 획득 비용'!$C$9</f>
        <v>0.74515100000000001</v>
      </c>
      <c r="D8" s="88">
        <f>ROUND(110*C8,0)</f>
        <v>82</v>
      </c>
      <c r="E8" s="88">
        <v>0</v>
      </c>
      <c r="F8" s="119">
        <f>D8-E8</f>
        <v>82</v>
      </c>
      <c r="G8" s="90">
        <f>F8*$O$8</f>
        <v>7134</v>
      </c>
      <c r="H8" s="90">
        <f>D8*$O$8</f>
        <v>7134</v>
      </c>
      <c r="I8" s="116"/>
      <c r="J8" s="88" t="s">
        <v>239</v>
      </c>
      <c r="K8" s="90">
        <f>$N$10*2</f>
        <v>7898</v>
      </c>
      <c r="L8" s="116"/>
      <c r="M8" s="65">
        <v>3</v>
      </c>
      <c r="N8" s="90">
        <f>정수획득!L22</f>
        <v>790</v>
      </c>
      <c r="O8" s="45">
        <f>정수획득!N22</f>
        <v>87</v>
      </c>
    </row>
    <row r="9" spans="2:15" x14ac:dyDescent="0.3">
      <c r="B9" s="86" t="s">
        <v>123</v>
      </c>
      <c r="C9" s="126">
        <f>'불멸 장비 뽑기 획득 비용'!$C$10</f>
        <v>0.10909000000000001</v>
      </c>
      <c r="D9" s="88">
        <f t="shared" ref="D9:D12" si="0">ROUND(110*C9,0)</f>
        <v>12</v>
      </c>
      <c r="E9" s="88">
        <v>0</v>
      </c>
      <c r="F9" s="119">
        <f>D9-E9</f>
        <v>12</v>
      </c>
      <c r="G9" s="90">
        <f>F9*$O$9</f>
        <v>2532</v>
      </c>
      <c r="H9" s="90">
        <f>D9*$O$9</f>
        <v>2532</v>
      </c>
      <c r="I9" s="116"/>
      <c r="J9" s="88" t="s">
        <v>240</v>
      </c>
      <c r="K9" s="90">
        <f>$N$11*2</f>
        <v>19212</v>
      </c>
      <c r="L9" s="116"/>
      <c r="M9" s="65">
        <v>4</v>
      </c>
      <c r="N9" s="90">
        <f>정수획득!L23</f>
        <v>1690</v>
      </c>
      <c r="O9" s="45">
        <f>정수획득!N23</f>
        <v>211</v>
      </c>
    </row>
    <row r="10" spans="2:15" x14ac:dyDescent="0.3">
      <c r="B10" s="86" t="s">
        <v>124</v>
      </c>
      <c r="C10" s="126">
        <f>'불멸 장비 뽑기 획득 비용'!$C$11</f>
        <v>0.13636300000000001</v>
      </c>
      <c r="D10" s="88">
        <f t="shared" si="0"/>
        <v>15</v>
      </c>
      <c r="E10" s="120">
        <v>2</v>
      </c>
      <c r="F10" s="119">
        <f>D10-E10</f>
        <v>13</v>
      </c>
      <c r="G10" s="90">
        <f>F10*$O$10</f>
        <v>7332</v>
      </c>
      <c r="H10" s="90">
        <f>D10*$O$10</f>
        <v>8460</v>
      </c>
      <c r="I10" s="116"/>
      <c r="J10" s="88" t="s">
        <v>241</v>
      </c>
      <c r="K10" s="91">
        <f>SUM(K8:K9)</f>
        <v>27110</v>
      </c>
      <c r="L10" s="116"/>
      <c r="M10" s="65">
        <v>5</v>
      </c>
      <c r="N10" s="90">
        <f>정수획득!L24</f>
        <v>3949</v>
      </c>
      <c r="O10" s="45">
        <f>정수획득!N24</f>
        <v>564</v>
      </c>
    </row>
    <row r="11" spans="2:15" x14ac:dyDescent="0.3">
      <c r="B11" s="86" t="s">
        <v>125</v>
      </c>
      <c r="C11" s="126">
        <f>'불멸 장비 뽑기 획득 비용'!$C$12</f>
        <v>0.01</v>
      </c>
      <c r="D11" s="88">
        <f t="shared" si="0"/>
        <v>1</v>
      </c>
      <c r="E11" s="120">
        <v>1</v>
      </c>
      <c r="F11" s="119">
        <f>D11-E11</f>
        <v>0</v>
      </c>
      <c r="G11" s="90">
        <f>F11*$O$11</f>
        <v>0</v>
      </c>
      <c r="H11" s="90">
        <f>D11*$O$11</f>
        <v>1601</v>
      </c>
      <c r="I11" s="116"/>
      <c r="J11" s="116"/>
      <c r="K11" s="116"/>
      <c r="L11" s="116"/>
      <c r="M11" s="65">
        <v>6</v>
      </c>
      <c r="N11" s="90">
        <f>정수획득!L25</f>
        <v>9606</v>
      </c>
      <c r="O11" s="45">
        <f>정수획득!N25</f>
        <v>1601</v>
      </c>
    </row>
    <row r="12" spans="2:15" x14ac:dyDescent="0.3">
      <c r="B12" s="86" t="s">
        <v>126</v>
      </c>
      <c r="C12" s="126">
        <f>'불멸 장비 뽑기 획득 비용'!$C$13</f>
        <v>3.0000000000000001E-6</v>
      </c>
      <c r="D12" s="88">
        <f t="shared" si="0"/>
        <v>0</v>
      </c>
      <c r="E12" s="88">
        <v>0</v>
      </c>
      <c r="F12" s="119">
        <f>D12-E12</f>
        <v>0</v>
      </c>
      <c r="G12" s="90">
        <f>F12*$O$12</f>
        <v>0</v>
      </c>
      <c r="H12" s="90">
        <f>D12*$O$12</f>
        <v>0</v>
      </c>
      <c r="I12" s="116"/>
      <c r="J12" s="116"/>
      <c r="K12" s="116"/>
      <c r="L12" s="116"/>
      <c r="M12" s="65">
        <v>7</v>
      </c>
      <c r="N12" s="90">
        <f>정수획득!L26</f>
        <v>47307</v>
      </c>
      <c r="O12" s="45">
        <f>정수획득!N26</f>
        <v>9461</v>
      </c>
    </row>
    <row r="13" spans="2:15" x14ac:dyDescent="0.3">
      <c r="B13" s="116"/>
      <c r="C13" s="116"/>
      <c r="D13" s="173">
        <f>SUM(D8:D12)</f>
        <v>110</v>
      </c>
      <c r="E13" s="116"/>
      <c r="F13" s="116"/>
      <c r="G13" s="91">
        <f>SUM(G8:G12)</f>
        <v>16998</v>
      </c>
      <c r="H13" s="91">
        <f>SUM(H8:H12)</f>
        <v>19727</v>
      </c>
      <c r="I13" s="116"/>
      <c r="L13" s="116"/>
      <c r="M13" s="116"/>
      <c r="N13" s="116"/>
      <c r="O13" s="116"/>
    </row>
    <row r="14" spans="2:15" x14ac:dyDescent="0.3">
      <c r="B14" s="256" t="s">
        <v>526</v>
      </c>
      <c r="C14" s="116"/>
      <c r="D14" s="116"/>
      <c r="E14" s="256" t="s">
        <v>527</v>
      </c>
      <c r="F14" s="116"/>
      <c r="G14" s="116"/>
      <c r="H14" s="116"/>
      <c r="I14" s="116"/>
      <c r="L14" s="116"/>
      <c r="M14" s="116"/>
      <c r="N14" s="116"/>
      <c r="O14" s="116"/>
    </row>
    <row r="15" spans="2:15" x14ac:dyDescent="0.3">
      <c r="B15" s="22" t="s">
        <v>242</v>
      </c>
      <c r="C15" s="22" t="s">
        <v>243</v>
      </c>
      <c r="D15" s="116"/>
      <c r="E15" s="121" t="s">
        <v>244</v>
      </c>
      <c r="F15" s="122">
        <f>(((K10-G13)/H13)+1)</f>
        <v>1.512596948344908</v>
      </c>
      <c r="G15" s="116"/>
      <c r="H15" s="116"/>
      <c r="I15" s="116"/>
      <c r="J15" s="116"/>
      <c r="K15" s="116"/>
      <c r="L15" s="116"/>
      <c r="M15" s="116"/>
      <c r="N15" s="116"/>
      <c r="O15" s="116"/>
    </row>
    <row r="16" spans="2:15" x14ac:dyDescent="0.3">
      <c r="B16" s="90">
        <v>30000</v>
      </c>
      <c r="C16" s="102">
        <f>B16/('컨텐츠 가격'!$D$9+'컨텐츠 가격'!$E$9)*'컨텐츠 가격'!$C$9</f>
        <v>264000</v>
      </c>
      <c r="D16" s="116"/>
      <c r="G16" s="116"/>
      <c r="H16" s="116"/>
      <c r="I16" s="116"/>
      <c r="J16" s="116"/>
      <c r="K16" s="116"/>
      <c r="L16" s="116"/>
    </row>
    <row r="17" spans="2:12" x14ac:dyDescent="0.3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2" x14ac:dyDescent="0.3">
      <c r="B18" s="255" t="s">
        <v>245</v>
      </c>
      <c r="C18" s="118"/>
      <c r="D18" s="118"/>
      <c r="E18" s="116"/>
      <c r="F18" s="116"/>
      <c r="G18" s="116"/>
      <c r="H18" s="116"/>
      <c r="I18" s="116"/>
      <c r="J18" s="116"/>
      <c r="K18" s="116"/>
      <c r="L18" s="116"/>
    </row>
    <row r="19" spans="2:12" ht="27" x14ac:dyDescent="0.3">
      <c r="B19" s="22" t="s">
        <v>246</v>
      </c>
      <c r="C19" s="22" t="s">
        <v>247</v>
      </c>
      <c r="D19" s="22" t="s">
        <v>248</v>
      </c>
      <c r="E19" s="83" t="s">
        <v>249</v>
      </c>
      <c r="F19" s="22" t="s">
        <v>250</v>
      </c>
      <c r="G19" s="84" t="s">
        <v>251</v>
      </c>
      <c r="H19" s="84" t="s">
        <v>252</v>
      </c>
      <c r="I19" s="116"/>
      <c r="J19" s="22" t="s">
        <v>253</v>
      </c>
      <c r="K19" s="85" t="s">
        <v>254</v>
      </c>
      <c r="L19" s="116"/>
    </row>
    <row r="20" spans="2:12" x14ac:dyDescent="0.3">
      <c r="B20" s="86" t="s">
        <v>255</v>
      </c>
      <c r="C20" s="126">
        <f>'불멸 장비 뽑기 획득 비용'!$C$9</f>
        <v>0.74515100000000001</v>
      </c>
      <c r="D20" s="87">
        <f>22*C20</f>
        <v>16.393322000000001</v>
      </c>
      <c r="E20" s="88">
        <v>0</v>
      </c>
      <c r="F20" s="119">
        <f>D20-E20</f>
        <v>16.393322000000001</v>
      </c>
      <c r="G20" s="90">
        <f>F20*$O$8</f>
        <v>1426.219014</v>
      </c>
      <c r="H20" s="90">
        <f>D20*$O$8</f>
        <v>1426.219014</v>
      </c>
      <c r="I20" s="116"/>
      <c r="J20" s="88" t="s">
        <v>256</v>
      </c>
      <c r="K20" s="90">
        <f>$N$10*2</f>
        <v>7898</v>
      </c>
      <c r="L20" s="116"/>
    </row>
    <row r="21" spans="2:12" x14ac:dyDescent="0.3">
      <c r="B21" s="86" t="s">
        <v>123</v>
      </c>
      <c r="C21" s="126">
        <f>'불멸 장비 뽑기 획득 비용'!$C$10</f>
        <v>0.10909000000000001</v>
      </c>
      <c r="D21" s="87">
        <f t="shared" ref="D21:D24" si="1">22*C21</f>
        <v>2.3999800000000002</v>
      </c>
      <c r="E21" s="88">
        <v>0</v>
      </c>
      <c r="F21" s="119">
        <f>D21-E21</f>
        <v>2.3999800000000002</v>
      </c>
      <c r="G21" s="90">
        <f>F21*$O$9</f>
        <v>506.39578000000006</v>
      </c>
      <c r="H21" s="90">
        <f>D21*$O$9</f>
        <v>506.39578000000006</v>
      </c>
      <c r="I21" s="116"/>
      <c r="J21" s="88" t="s">
        <v>241</v>
      </c>
      <c r="K21" s="91">
        <f>SUM(K20)</f>
        <v>7898</v>
      </c>
      <c r="L21" s="116"/>
    </row>
    <row r="22" spans="2:12" x14ac:dyDescent="0.3">
      <c r="B22" s="86" t="s">
        <v>124</v>
      </c>
      <c r="C22" s="126">
        <f>'불멸 장비 뽑기 획득 비용'!$C$11</f>
        <v>0.13636300000000001</v>
      </c>
      <c r="D22" s="87">
        <f t="shared" si="1"/>
        <v>2.9999860000000003</v>
      </c>
      <c r="E22" s="120">
        <v>2</v>
      </c>
      <c r="F22" s="119">
        <f>D22-E22</f>
        <v>0.99998600000000026</v>
      </c>
      <c r="G22" s="90">
        <f>F22*$O$10</f>
        <v>563.99210400000015</v>
      </c>
      <c r="H22" s="90">
        <f>D22*$O$10</f>
        <v>1691.9921040000002</v>
      </c>
      <c r="I22" s="116"/>
      <c r="J22" s="116"/>
      <c r="K22" s="116"/>
      <c r="L22" s="116"/>
    </row>
    <row r="23" spans="2:12" x14ac:dyDescent="0.3">
      <c r="B23" s="86" t="s">
        <v>125</v>
      </c>
      <c r="C23" s="126">
        <f>'불멸 장비 뽑기 획득 비용'!$C$12</f>
        <v>0.01</v>
      </c>
      <c r="D23" s="87">
        <f t="shared" si="1"/>
        <v>0.22</v>
      </c>
      <c r="E23" s="120">
        <v>1</v>
      </c>
      <c r="F23" s="119">
        <f>D23-E23</f>
        <v>-0.78</v>
      </c>
      <c r="G23" s="90">
        <f>F23*$O$11</f>
        <v>-1248.78</v>
      </c>
      <c r="H23" s="90">
        <f>D23*$O$11</f>
        <v>352.22</v>
      </c>
      <c r="I23" s="116"/>
      <c r="J23" s="116"/>
      <c r="K23" s="116"/>
      <c r="L23" s="116"/>
    </row>
    <row r="24" spans="2:12" x14ac:dyDescent="0.3">
      <c r="B24" s="86" t="s">
        <v>126</v>
      </c>
      <c r="C24" s="126">
        <f>'불멸 장비 뽑기 획득 비용'!$C$13</f>
        <v>3.0000000000000001E-6</v>
      </c>
      <c r="D24" s="87">
        <f t="shared" si="1"/>
        <v>6.6000000000000005E-5</v>
      </c>
      <c r="E24" s="88">
        <v>0</v>
      </c>
      <c r="F24" s="119">
        <f>D24-E24</f>
        <v>6.6000000000000005E-5</v>
      </c>
      <c r="G24" s="90">
        <f>F24*$O$12</f>
        <v>0.62442600000000004</v>
      </c>
      <c r="H24" s="90">
        <f>D24*$O$12</f>
        <v>0.62442600000000004</v>
      </c>
      <c r="I24" s="116"/>
      <c r="J24" s="116"/>
      <c r="K24" s="116"/>
      <c r="L24" s="116"/>
    </row>
    <row r="25" spans="2:12" x14ac:dyDescent="0.3">
      <c r="B25" s="116"/>
      <c r="C25" s="116"/>
      <c r="D25" s="173">
        <f>SUM(D20:D24)</f>
        <v>22.013354</v>
      </c>
      <c r="E25" s="116"/>
      <c r="F25" s="116"/>
      <c r="G25" s="91">
        <f>SUM(G20:G24)</f>
        <v>1248.4513240000001</v>
      </c>
      <c r="H25" s="91">
        <f>SUM(H20:H24)</f>
        <v>3977.4513240000001</v>
      </c>
      <c r="I25" s="116"/>
      <c r="L25" s="116"/>
    </row>
    <row r="26" spans="2:12" x14ac:dyDescent="0.3">
      <c r="B26" s="256" t="s">
        <v>528</v>
      </c>
      <c r="C26" s="116"/>
      <c r="D26" s="116"/>
      <c r="E26" s="256" t="s">
        <v>257</v>
      </c>
      <c r="F26" s="116"/>
      <c r="G26" s="116"/>
      <c r="H26" s="116"/>
      <c r="I26" s="116"/>
      <c r="L26" s="116"/>
    </row>
    <row r="27" spans="2:12" x14ac:dyDescent="0.3">
      <c r="B27" s="22" t="s">
        <v>258</v>
      </c>
      <c r="C27" s="22" t="s">
        <v>259</v>
      </c>
      <c r="D27" s="116"/>
      <c r="E27" s="121" t="s">
        <v>260</v>
      </c>
      <c r="F27" s="122">
        <f>(((K21-G25)/H25)+1)</f>
        <v>2.6718114526949774</v>
      </c>
      <c r="G27" s="116"/>
      <c r="H27" s="116"/>
      <c r="I27" s="116"/>
      <c r="J27" s="116"/>
      <c r="K27" s="116"/>
      <c r="L27" s="116"/>
    </row>
    <row r="28" spans="2:12" x14ac:dyDescent="0.3">
      <c r="B28" s="90">
        <v>6000</v>
      </c>
      <c r="C28" s="102">
        <f>B28/('컨텐츠 가격'!$D$9+'컨텐츠 가격'!$E$9)*'컨텐츠 가격'!$C$9</f>
        <v>52800</v>
      </c>
      <c r="D28" s="116"/>
      <c r="G28" s="116"/>
      <c r="H28" s="116"/>
      <c r="I28" s="116"/>
      <c r="J28" s="116"/>
      <c r="K28" s="116"/>
      <c r="L28" s="116"/>
    </row>
    <row r="29" spans="2:12" x14ac:dyDescent="0.3"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</row>
    <row r="30" spans="2:12" x14ac:dyDescent="0.3">
      <c r="B30" s="255" t="s">
        <v>261</v>
      </c>
      <c r="C30" s="118"/>
      <c r="D30" s="116"/>
      <c r="E30" s="116"/>
      <c r="F30" s="116"/>
      <c r="G30" s="116"/>
      <c r="H30" s="116"/>
      <c r="I30" s="116"/>
      <c r="J30" s="116"/>
      <c r="K30" s="116"/>
      <c r="L30" s="116"/>
    </row>
    <row r="31" spans="2:12" ht="27" x14ac:dyDescent="0.3">
      <c r="B31" s="22" t="s">
        <v>262</v>
      </c>
      <c r="C31" s="22" t="s">
        <v>263</v>
      </c>
      <c r="D31" s="22" t="s">
        <v>264</v>
      </c>
      <c r="E31" s="83" t="s">
        <v>265</v>
      </c>
      <c r="F31" s="22" t="s">
        <v>266</v>
      </c>
      <c r="G31" s="84" t="s">
        <v>267</v>
      </c>
      <c r="H31" s="84" t="s">
        <v>268</v>
      </c>
      <c r="I31" s="116"/>
      <c r="J31" s="22" t="s">
        <v>269</v>
      </c>
      <c r="K31" s="85" t="s">
        <v>270</v>
      </c>
      <c r="L31" s="116"/>
    </row>
    <row r="32" spans="2:12" x14ac:dyDescent="0.3">
      <c r="B32" s="86" t="s">
        <v>271</v>
      </c>
      <c r="C32" s="126">
        <v>0.81999699999999998</v>
      </c>
      <c r="D32" s="87">
        <f>C32*10</f>
        <v>8.1999700000000004</v>
      </c>
      <c r="E32" s="88">
        <v>0</v>
      </c>
      <c r="F32" s="119">
        <f>D32-E32</f>
        <v>8.1999700000000004</v>
      </c>
      <c r="G32" s="90">
        <f>F32*$O$8</f>
        <v>713.39739000000009</v>
      </c>
      <c r="H32" s="90">
        <f>D32*$O$8</f>
        <v>713.39739000000009</v>
      </c>
      <c r="I32" s="116"/>
      <c r="J32" s="88" t="s">
        <v>272</v>
      </c>
      <c r="K32" s="90">
        <f>$N$9*E33</f>
        <v>3380</v>
      </c>
      <c r="L32" s="116"/>
    </row>
    <row r="33" spans="2:12" x14ac:dyDescent="0.3">
      <c r="B33" s="86" t="s">
        <v>123</v>
      </c>
      <c r="C33" s="126">
        <v>0.12</v>
      </c>
      <c r="D33" s="87">
        <f t="shared" ref="D33:D36" si="2">C33*10</f>
        <v>1.2</v>
      </c>
      <c r="E33" s="120">
        <v>2</v>
      </c>
      <c r="F33" s="119">
        <v>0</v>
      </c>
      <c r="G33" s="90">
        <f>F33*$O$9</f>
        <v>0</v>
      </c>
      <c r="H33" s="90">
        <f>D33*$O$9</f>
        <v>253.2</v>
      </c>
      <c r="I33" s="116"/>
      <c r="J33" s="88" t="s">
        <v>241</v>
      </c>
      <c r="K33" s="91">
        <f>SUM(K32:K32)</f>
        <v>3380</v>
      </c>
      <c r="L33" s="116"/>
    </row>
    <row r="34" spans="2:12" x14ac:dyDescent="0.3">
      <c r="B34" s="86" t="s">
        <v>124</v>
      </c>
      <c r="C34" s="126">
        <v>0.05</v>
      </c>
      <c r="D34" s="87">
        <f t="shared" si="2"/>
        <v>0.5</v>
      </c>
      <c r="E34" s="88">
        <v>0</v>
      </c>
      <c r="F34" s="119">
        <v>0</v>
      </c>
      <c r="G34" s="90">
        <f>F34*$O$10</f>
        <v>0</v>
      </c>
      <c r="H34" s="90">
        <f>D34*$O$10</f>
        <v>282</v>
      </c>
      <c r="I34" s="116"/>
      <c r="J34"/>
      <c r="K34"/>
      <c r="L34" s="116"/>
    </row>
    <row r="35" spans="2:12" x14ac:dyDescent="0.3">
      <c r="B35" s="86" t="s">
        <v>125</v>
      </c>
      <c r="C35" s="126">
        <v>0.01</v>
      </c>
      <c r="D35" s="87">
        <f t="shared" si="2"/>
        <v>0.1</v>
      </c>
      <c r="E35" s="88">
        <v>0</v>
      </c>
      <c r="F35" s="119">
        <f>D35-E35</f>
        <v>0.1</v>
      </c>
      <c r="G35" s="90">
        <f>F35*$O$11</f>
        <v>160.10000000000002</v>
      </c>
      <c r="H35" s="90">
        <f>D35*$O$11</f>
        <v>160.10000000000002</v>
      </c>
      <c r="I35" s="116"/>
      <c r="J35" s="116"/>
      <c r="K35" s="116"/>
      <c r="L35" s="116"/>
    </row>
    <row r="36" spans="2:12" x14ac:dyDescent="0.3">
      <c r="B36" s="86" t="s">
        <v>126</v>
      </c>
      <c r="C36" s="126">
        <v>3.0000000000000001E-6</v>
      </c>
      <c r="D36" s="87">
        <f t="shared" si="2"/>
        <v>3.0000000000000001E-5</v>
      </c>
      <c r="E36" s="88">
        <v>0</v>
      </c>
      <c r="F36" s="119">
        <f>D36-E36</f>
        <v>3.0000000000000001E-5</v>
      </c>
      <c r="G36" s="90">
        <f>F36*$O$12</f>
        <v>0.28383000000000003</v>
      </c>
      <c r="H36" s="90">
        <f>D36*$O$12</f>
        <v>0.28383000000000003</v>
      </c>
      <c r="I36" s="116"/>
      <c r="J36" s="116"/>
      <c r="K36" s="116"/>
      <c r="L36" s="116"/>
    </row>
    <row r="37" spans="2:12" x14ac:dyDescent="0.3">
      <c r="B37" s="116"/>
      <c r="C37" s="116"/>
      <c r="D37" s="173">
        <f>SUM(D32:D36)</f>
        <v>10</v>
      </c>
      <c r="E37" s="116"/>
      <c r="F37" s="116"/>
      <c r="G37" s="91">
        <f>SUM(G32:G36)</f>
        <v>873.78122000000008</v>
      </c>
      <c r="H37" s="91">
        <f>SUM(H32:H36)</f>
        <v>1408.9812200000003</v>
      </c>
      <c r="I37" s="116"/>
      <c r="L37" s="116"/>
    </row>
    <row r="38" spans="2:12" x14ac:dyDescent="0.3">
      <c r="B38" s="256" t="s">
        <v>273</v>
      </c>
      <c r="C38" s="116"/>
      <c r="D38" s="116"/>
      <c r="E38" s="256" t="s">
        <v>274</v>
      </c>
      <c r="F38" s="116"/>
      <c r="G38" s="116"/>
      <c r="H38" s="116"/>
      <c r="I38" s="116"/>
      <c r="L38" s="116"/>
    </row>
    <row r="39" spans="2:12" x14ac:dyDescent="0.3">
      <c r="B39" s="22" t="s">
        <v>275</v>
      </c>
      <c r="C39" s="22" t="s">
        <v>276</v>
      </c>
      <c r="D39" s="116"/>
      <c r="E39" s="121" t="s">
        <v>277</v>
      </c>
      <c r="F39" s="122">
        <f>(((K33-G37)/H37)+1)</f>
        <v>2.7787453405518061</v>
      </c>
      <c r="G39" s="116"/>
      <c r="H39" s="116"/>
      <c r="I39" s="116"/>
      <c r="J39" s="116"/>
      <c r="K39" s="116"/>
      <c r="L39" s="116"/>
    </row>
    <row r="40" spans="2:12" x14ac:dyDescent="0.3">
      <c r="B40" s="90">
        <v>3000</v>
      </c>
      <c r="C40" s="102">
        <f>B40/('컨텐츠 가격'!$D$9+'컨텐츠 가격'!$E$9)*'컨텐츠 가격'!$C$9</f>
        <v>26400</v>
      </c>
      <c r="D40" s="116"/>
      <c r="G40" s="116"/>
      <c r="H40" s="116"/>
      <c r="I40" s="116"/>
      <c r="J40" s="116"/>
      <c r="K40" s="116"/>
      <c r="L40" s="116"/>
    </row>
    <row r="41" spans="2:12" x14ac:dyDescent="0.3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</row>
    <row r="42" spans="2:12" x14ac:dyDescent="0.3">
      <c r="B42" s="255" t="s">
        <v>278</v>
      </c>
      <c r="C42" s="118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2:12" ht="27" x14ac:dyDescent="0.3">
      <c r="B43" s="22" t="s">
        <v>279</v>
      </c>
      <c r="C43" s="22" t="s">
        <v>280</v>
      </c>
      <c r="D43" s="22" t="s">
        <v>281</v>
      </c>
      <c r="E43" s="83" t="s">
        <v>282</v>
      </c>
      <c r="F43" s="22" t="s">
        <v>283</v>
      </c>
      <c r="G43" s="84" t="s">
        <v>284</v>
      </c>
      <c r="H43" s="84" t="s">
        <v>285</v>
      </c>
      <c r="I43" s="116"/>
      <c r="J43" s="22" t="s">
        <v>286</v>
      </c>
      <c r="K43" s="85" t="s">
        <v>287</v>
      </c>
      <c r="L43" s="116"/>
    </row>
    <row r="44" spans="2:12" x14ac:dyDescent="0.3">
      <c r="B44" s="86" t="s">
        <v>288</v>
      </c>
      <c r="C44" s="126">
        <v>0.81999699999999998</v>
      </c>
      <c r="D44" s="87">
        <f>C44*5</f>
        <v>4.0999850000000002</v>
      </c>
      <c r="E44" s="120">
        <v>2</v>
      </c>
      <c r="F44" s="119">
        <f>D44-E44</f>
        <v>2.0999850000000002</v>
      </c>
      <c r="G44" s="90">
        <f>F44*$O$8</f>
        <v>182.69869500000001</v>
      </c>
      <c r="H44" s="90">
        <f>D44*$O$8</f>
        <v>356.69869500000004</v>
      </c>
      <c r="I44" s="116"/>
      <c r="J44" s="88" t="s">
        <v>289</v>
      </c>
      <c r="K44" s="90">
        <f>$N$8*E44</f>
        <v>1580</v>
      </c>
      <c r="L44" s="116"/>
    </row>
    <row r="45" spans="2:12" x14ac:dyDescent="0.3">
      <c r="B45" s="86" t="s">
        <v>123</v>
      </c>
      <c r="C45" s="126">
        <v>0.12</v>
      </c>
      <c r="D45" s="87">
        <f t="shared" ref="D45:D48" si="3">C45*5</f>
        <v>0.6</v>
      </c>
      <c r="E45" s="88">
        <v>0</v>
      </c>
      <c r="F45" s="119">
        <v>0</v>
      </c>
      <c r="G45" s="90">
        <f>F45*$O$9</f>
        <v>0</v>
      </c>
      <c r="H45" s="90">
        <f>D45*$O$9</f>
        <v>126.6</v>
      </c>
      <c r="I45" s="116"/>
      <c r="J45" s="88"/>
      <c r="K45" s="90"/>
      <c r="L45" s="116"/>
    </row>
    <row r="46" spans="2:12" x14ac:dyDescent="0.3">
      <c r="B46" s="86" t="s">
        <v>124</v>
      </c>
      <c r="C46" s="126">
        <v>0.05</v>
      </c>
      <c r="D46" s="87">
        <f t="shared" si="3"/>
        <v>0.25</v>
      </c>
      <c r="E46" s="88">
        <v>0</v>
      </c>
      <c r="F46" s="119">
        <v>0</v>
      </c>
      <c r="G46" s="90">
        <f>F46*$O$10</f>
        <v>0</v>
      </c>
      <c r="H46" s="90">
        <f>D46*$O$10</f>
        <v>141</v>
      </c>
      <c r="I46" s="116"/>
      <c r="J46" s="88" t="s">
        <v>290</v>
      </c>
      <c r="K46" s="91">
        <f>SUM(K44:K45)</f>
        <v>1580</v>
      </c>
      <c r="L46" s="116"/>
    </row>
    <row r="47" spans="2:12" x14ac:dyDescent="0.3">
      <c r="B47" s="86" t="s">
        <v>125</v>
      </c>
      <c r="C47" s="126">
        <v>0.01</v>
      </c>
      <c r="D47" s="87">
        <f t="shared" si="3"/>
        <v>0.05</v>
      </c>
      <c r="E47" s="88">
        <v>0</v>
      </c>
      <c r="F47" s="119">
        <f>D47-E47</f>
        <v>0.05</v>
      </c>
      <c r="G47" s="90">
        <f>F47*$O$11</f>
        <v>80.050000000000011</v>
      </c>
      <c r="H47" s="90">
        <f>D47*$O$11</f>
        <v>80.050000000000011</v>
      </c>
      <c r="I47" s="116"/>
      <c r="J47" s="116"/>
      <c r="K47" s="116"/>
      <c r="L47" s="116"/>
    </row>
    <row r="48" spans="2:12" x14ac:dyDescent="0.3">
      <c r="B48" s="86" t="s">
        <v>126</v>
      </c>
      <c r="C48" s="126">
        <v>3.0000000000000001E-6</v>
      </c>
      <c r="D48" s="87">
        <f t="shared" si="3"/>
        <v>1.5E-5</v>
      </c>
      <c r="E48" s="88">
        <v>0</v>
      </c>
      <c r="F48" s="119">
        <f>D48-E48</f>
        <v>1.5E-5</v>
      </c>
      <c r="G48" s="90">
        <f>F48*$O$12</f>
        <v>0.14191500000000001</v>
      </c>
      <c r="H48" s="90">
        <f>D48*$O$12</f>
        <v>0.14191500000000001</v>
      </c>
      <c r="I48" s="116"/>
      <c r="J48" s="116"/>
      <c r="K48" s="116"/>
      <c r="L48" s="116"/>
    </row>
    <row r="49" spans="2:15" x14ac:dyDescent="0.3">
      <c r="B49" s="116"/>
      <c r="C49" s="116"/>
      <c r="D49" s="173">
        <f>SUM(D44:D48)</f>
        <v>5</v>
      </c>
      <c r="E49" s="116"/>
      <c r="F49" s="116"/>
      <c r="G49" s="91">
        <f>SUM(G44:G48)</f>
        <v>262.89060999999998</v>
      </c>
      <c r="H49" s="91">
        <f>SUM(H44:H48)</f>
        <v>704.49061000000017</v>
      </c>
      <c r="I49" s="116"/>
      <c r="L49" s="116"/>
    </row>
    <row r="50" spans="2:15" x14ac:dyDescent="0.3">
      <c r="B50" s="256" t="s">
        <v>291</v>
      </c>
      <c r="C50" s="116"/>
      <c r="D50" s="116"/>
      <c r="E50" s="256" t="s">
        <v>292</v>
      </c>
      <c r="F50" s="116"/>
      <c r="G50" s="116"/>
      <c r="H50" s="116"/>
      <c r="I50" s="116"/>
      <c r="L50" s="116"/>
    </row>
    <row r="51" spans="2:15" x14ac:dyDescent="0.3">
      <c r="B51" s="22" t="s">
        <v>275</v>
      </c>
      <c r="C51" s="22" t="s">
        <v>276</v>
      </c>
      <c r="D51" s="116"/>
      <c r="E51" s="121" t="s">
        <v>277</v>
      </c>
      <c r="F51" s="122">
        <f>(((K46-G49)/H49)/5+1)</f>
        <v>1.3739182244033032</v>
      </c>
      <c r="G51" s="116"/>
      <c r="H51" s="116"/>
      <c r="I51" s="116"/>
      <c r="J51" s="116"/>
      <c r="K51" s="116"/>
      <c r="L51" s="116"/>
    </row>
    <row r="52" spans="2:15" x14ac:dyDescent="0.3">
      <c r="B52" s="90">
        <v>1500</v>
      </c>
      <c r="C52" s="102">
        <f>B52/('컨텐츠 가격'!$D$9+'컨텐츠 가격'!$E$9)*'컨텐츠 가격'!$C$9</f>
        <v>13200</v>
      </c>
      <c r="D52" s="116"/>
      <c r="G52" s="116"/>
      <c r="H52" s="116"/>
      <c r="I52" s="116"/>
      <c r="J52" s="116"/>
      <c r="K52" s="116"/>
      <c r="L52" s="116"/>
      <c r="M52" s="116"/>
      <c r="N52" s="116"/>
      <c r="O52" s="116"/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3"/>
  <sheetViews>
    <sheetView workbookViewId="0">
      <pane ySplit="5" topLeftCell="A6" activePane="bottomLeft" state="frozen"/>
      <selection pane="bottomLeft" activeCell="P25" sqref="P25"/>
    </sheetView>
  </sheetViews>
  <sheetFormatPr defaultColWidth="3.625" defaultRowHeight="16.5" x14ac:dyDescent="0.3"/>
  <cols>
    <col min="1" max="1" width="3.625" style="59"/>
    <col min="2" max="2" width="16.125" style="59" customWidth="1"/>
    <col min="3" max="13" width="12.625" style="59" customWidth="1"/>
    <col min="14" max="14" width="10.625" style="59" customWidth="1"/>
    <col min="15" max="16" width="12.625" style="59" customWidth="1"/>
    <col min="17" max="21" width="3.625" style="59"/>
    <col min="22" max="22" width="16.5" style="59" customWidth="1"/>
    <col min="23" max="16384" width="3.625" style="59"/>
  </cols>
  <sheetData>
    <row r="2" spans="2:19" s="200" customFormat="1" ht="17.25" x14ac:dyDescent="0.3">
      <c r="B2" s="254" t="s">
        <v>731</v>
      </c>
      <c r="C2" s="254"/>
      <c r="E2" s="254" t="s">
        <v>732</v>
      </c>
      <c r="F2" s="254"/>
      <c r="H2" s="254" t="s">
        <v>733</v>
      </c>
      <c r="I2" s="254"/>
      <c r="K2" s="254" t="s">
        <v>734</v>
      </c>
      <c r="L2" s="254"/>
    </row>
    <row r="3" spans="2:19" x14ac:dyDescent="0.3">
      <c r="B3" s="22" t="s">
        <v>293</v>
      </c>
      <c r="C3" s="22" t="s">
        <v>172</v>
      </c>
      <c r="E3" s="22" t="s">
        <v>293</v>
      </c>
      <c r="F3" s="22" t="s">
        <v>172</v>
      </c>
      <c r="H3" s="22" t="s">
        <v>293</v>
      </c>
      <c r="I3" s="22" t="s">
        <v>172</v>
      </c>
      <c r="K3" s="22" t="s">
        <v>293</v>
      </c>
      <c r="L3" s="22" t="s">
        <v>172</v>
      </c>
    </row>
    <row r="4" spans="2:19" s="239" customFormat="1" ht="24.95" customHeight="1" x14ac:dyDescent="0.3">
      <c r="B4" s="237">
        <f>B16*F15</f>
        <v>28353.953448437223</v>
      </c>
      <c r="C4" s="238">
        <f>C16*F15</f>
        <v>249514.79034624758</v>
      </c>
      <c r="E4" s="237">
        <f>B29*F28</f>
        <v>5670.7906896874447</v>
      </c>
      <c r="F4" s="238">
        <f>C29*F28</f>
        <v>49902.958069249515</v>
      </c>
      <c r="H4" s="237">
        <f>J16*N15</f>
        <v>1134.1581379374891</v>
      </c>
      <c r="I4" s="238">
        <f>K16*N15</f>
        <v>9980.5916138499033</v>
      </c>
      <c r="K4" s="237">
        <f>J29*N28</f>
        <v>344.22337088002877</v>
      </c>
      <c r="L4" s="238">
        <f>K29*N28</f>
        <v>3029.1656637442529</v>
      </c>
    </row>
    <row r="5" spans="2:19" x14ac:dyDescent="0.3">
      <c r="C5" s="116"/>
      <c r="D5" s="116"/>
      <c r="E5" s="116"/>
      <c r="F5" s="116"/>
      <c r="G5" s="116"/>
      <c r="H5" s="116"/>
      <c r="I5" s="58"/>
      <c r="J5" s="116"/>
      <c r="K5" s="116"/>
      <c r="L5" s="116"/>
      <c r="M5" s="116"/>
      <c r="N5" s="116"/>
      <c r="O5" s="116"/>
    </row>
    <row r="6" spans="2:19" x14ac:dyDescent="0.3">
      <c r="B6" s="255" t="s">
        <v>294</v>
      </c>
      <c r="C6" s="118"/>
      <c r="D6" s="118"/>
      <c r="E6" s="116"/>
      <c r="F6" s="116"/>
      <c r="G6" s="116"/>
      <c r="H6" s="116"/>
      <c r="I6" s="116"/>
      <c r="J6" s="255" t="s">
        <v>295</v>
      </c>
      <c r="K6" s="118"/>
      <c r="L6" s="116"/>
      <c r="M6" s="116"/>
      <c r="N6" s="116"/>
      <c r="O6" s="116"/>
      <c r="P6" s="116"/>
      <c r="Q6" s="116"/>
    </row>
    <row r="7" spans="2:19" ht="27" x14ac:dyDescent="0.3">
      <c r="B7" s="22" t="s">
        <v>296</v>
      </c>
      <c r="C7" s="22" t="s">
        <v>297</v>
      </c>
      <c r="D7" s="22" t="s">
        <v>298</v>
      </c>
      <c r="E7" s="22" t="s">
        <v>299</v>
      </c>
      <c r="F7" s="116"/>
      <c r="G7" s="22" t="s">
        <v>300</v>
      </c>
      <c r="H7" s="85" t="s">
        <v>301</v>
      </c>
      <c r="I7" s="116"/>
      <c r="J7" s="22" t="s">
        <v>296</v>
      </c>
      <c r="K7" s="22" t="s">
        <v>297</v>
      </c>
      <c r="L7" s="22" t="s">
        <v>302</v>
      </c>
      <c r="M7" s="22" t="s">
        <v>299</v>
      </c>
      <c r="N7" s="116"/>
      <c r="O7" s="22" t="s">
        <v>300</v>
      </c>
      <c r="P7" s="85" t="s">
        <v>301</v>
      </c>
      <c r="Q7" s="116"/>
    </row>
    <row r="8" spans="2:19" x14ac:dyDescent="0.3">
      <c r="B8" s="86" t="s">
        <v>303</v>
      </c>
      <c r="C8" s="126">
        <f>'불멸 장비 뽑기 획득 비용'!C9</f>
        <v>0.74515100000000001</v>
      </c>
      <c r="D8" s="87">
        <f>10*C8</f>
        <v>7.4515099999999999</v>
      </c>
      <c r="E8" s="87">
        <f>D8</f>
        <v>7.4515099999999999</v>
      </c>
      <c r="F8" s="116"/>
      <c r="G8" s="88" t="s">
        <v>304</v>
      </c>
      <c r="H8" s="90">
        <v>5</v>
      </c>
      <c r="I8" s="116"/>
      <c r="J8" s="86" t="s">
        <v>303</v>
      </c>
      <c r="K8" s="126">
        <f>'불멸 장비 뽑기 획득 비용'!$C$9</f>
        <v>0.74515100000000001</v>
      </c>
      <c r="L8" s="87">
        <f>10*K8</f>
        <v>7.4515099999999999</v>
      </c>
      <c r="M8" s="87">
        <f>L8</f>
        <v>7.4515099999999999</v>
      </c>
      <c r="N8" s="116"/>
      <c r="O8" s="88" t="s">
        <v>305</v>
      </c>
      <c r="P8" s="90">
        <v>5</v>
      </c>
      <c r="Q8" s="116"/>
    </row>
    <row r="9" spans="2:19" x14ac:dyDescent="0.3">
      <c r="B9" s="86" t="s">
        <v>123</v>
      </c>
      <c r="C9" s="126">
        <f>'불멸 장비 뽑기 획득 비용'!$C$10</f>
        <v>0.10909000000000001</v>
      </c>
      <c r="D9" s="87">
        <f t="shared" ref="D9:D12" si="0">10*C9</f>
        <v>1.0909</v>
      </c>
      <c r="E9" s="87">
        <f>D9*$H$8</f>
        <v>5.4544999999999995</v>
      </c>
      <c r="F9" s="116"/>
      <c r="G9" s="88" t="s">
        <v>306</v>
      </c>
      <c r="H9" s="90">
        <f>H8*5</f>
        <v>25</v>
      </c>
      <c r="I9" s="116"/>
      <c r="J9" s="86" t="s">
        <v>123</v>
      </c>
      <c r="K9" s="126">
        <f>'불멸 장비 뽑기 획득 비용'!$C$10</f>
        <v>0.10909000000000001</v>
      </c>
      <c r="L9" s="87">
        <f t="shared" ref="L9:L12" si="1">10*K9</f>
        <v>1.0909</v>
      </c>
      <c r="M9" s="87">
        <f>L9*$H$8</f>
        <v>5.4544999999999995</v>
      </c>
      <c r="N9" s="116"/>
      <c r="O9" s="88" t="s">
        <v>307</v>
      </c>
      <c r="P9" s="90">
        <f>P8*5</f>
        <v>25</v>
      </c>
      <c r="Q9" s="116"/>
    </row>
    <row r="10" spans="2:19" x14ac:dyDescent="0.3">
      <c r="B10" s="86" t="s">
        <v>124</v>
      </c>
      <c r="C10" s="126">
        <f>'불멸 장비 뽑기 획득 비용'!$C$11</f>
        <v>0.13636300000000001</v>
      </c>
      <c r="D10" s="87">
        <f t="shared" si="0"/>
        <v>1.3636300000000001</v>
      </c>
      <c r="E10" s="87">
        <f>D10*$H$9</f>
        <v>34.09075</v>
      </c>
      <c r="F10" s="116"/>
      <c r="G10" s="88" t="s">
        <v>305</v>
      </c>
      <c r="H10" s="90">
        <f>H9*5</f>
        <v>125</v>
      </c>
      <c r="I10" s="116"/>
      <c r="J10" s="86" t="s">
        <v>124</v>
      </c>
      <c r="K10" s="126">
        <f>'불멸 장비 뽑기 획득 비용'!$C$11</f>
        <v>0.13636300000000001</v>
      </c>
      <c r="L10" s="87">
        <f t="shared" si="1"/>
        <v>1.3636300000000001</v>
      </c>
      <c r="M10" s="87">
        <f>L10*$H$9</f>
        <v>34.09075</v>
      </c>
      <c r="N10" s="116"/>
      <c r="O10" s="116"/>
      <c r="P10" s="116"/>
      <c r="Q10" s="116"/>
    </row>
    <row r="11" spans="2:19" x14ac:dyDescent="0.3">
      <c r="B11" s="86" t="s">
        <v>125</v>
      </c>
      <c r="C11" s="126">
        <f>'불멸 장비 뽑기 획득 비용'!$C$12</f>
        <v>0.01</v>
      </c>
      <c r="D11" s="87">
        <f t="shared" si="0"/>
        <v>0.1</v>
      </c>
      <c r="E11" s="87">
        <f>D11*$H$10</f>
        <v>12.5</v>
      </c>
      <c r="F11" s="116"/>
      <c r="G11" s="88" t="s">
        <v>307</v>
      </c>
      <c r="H11" s="90">
        <f>H10*5</f>
        <v>625</v>
      </c>
      <c r="I11" s="116"/>
      <c r="J11" s="86" t="s">
        <v>125</v>
      </c>
      <c r="K11" s="126">
        <f>'불멸 장비 뽑기 획득 비용'!$C$12</f>
        <v>0.01</v>
      </c>
      <c r="L11" s="87">
        <f t="shared" si="1"/>
        <v>0.1</v>
      </c>
      <c r="M11" s="87">
        <f>L11*$H$10</f>
        <v>12.5</v>
      </c>
      <c r="N11" s="116"/>
      <c r="O11" s="116"/>
      <c r="P11" s="116"/>
      <c r="Q11" s="116"/>
    </row>
    <row r="12" spans="2:19" x14ac:dyDescent="0.3">
      <c r="B12" s="86" t="s">
        <v>126</v>
      </c>
      <c r="C12" s="126">
        <f>'불멸 장비 뽑기 획득 비용'!$C$13</f>
        <v>3.0000000000000001E-6</v>
      </c>
      <c r="D12" s="87">
        <f t="shared" si="0"/>
        <v>3.0000000000000001E-5</v>
      </c>
      <c r="E12" s="87">
        <f>D12*$H$11</f>
        <v>1.8749999999999999E-2</v>
      </c>
      <c r="F12" s="116"/>
      <c r="I12" s="116"/>
      <c r="J12" s="86" t="s">
        <v>126</v>
      </c>
      <c r="K12" s="126">
        <f>'불멸 장비 뽑기 획득 비용'!$C$13</f>
        <v>3.0000000000000001E-6</v>
      </c>
      <c r="L12" s="87">
        <f t="shared" si="1"/>
        <v>3.0000000000000001E-5</v>
      </c>
      <c r="M12" s="87">
        <f>L12*$H$11</f>
        <v>1.8749999999999999E-2</v>
      </c>
      <c r="N12" s="116"/>
      <c r="O12" s="116"/>
      <c r="P12" s="116"/>
      <c r="Q12" s="116"/>
    </row>
    <row r="13" spans="2:19" x14ac:dyDescent="0.3">
      <c r="B13" s="116"/>
      <c r="C13" s="116"/>
      <c r="D13" s="116"/>
      <c r="E13" s="123">
        <f>SUM(E8:E12)</f>
        <v>59.515509999999992</v>
      </c>
      <c r="F13" s="116"/>
      <c r="I13" s="116"/>
      <c r="J13" s="116"/>
      <c r="K13" s="116"/>
      <c r="L13" s="116"/>
      <c r="M13" s="123">
        <f>SUM(M8:M12)</f>
        <v>59.515509999999992</v>
      </c>
      <c r="N13" s="116"/>
      <c r="Q13" s="116"/>
    </row>
    <row r="14" spans="2:19" x14ac:dyDescent="0.3">
      <c r="B14" s="256" t="s">
        <v>308</v>
      </c>
      <c r="C14" s="116"/>
      <c r="D14" s="116"/>
      <c r="E14" s="256" t="s">
        <v>309</v>
      </c>
      <c r="F14" s="116"/>
      <c r="I14" s="116"/>
      <c r="J14" s="256" t="s">
        <v>310</v>
      </c>
      <c r="K14" s="116"/>
      <c r="L14" s="116"/>
      <c r="M14" s="256" t="s">
        <v>311</v>
      </c>
      <c r="N14" s="116"/>
      <c r="Q14" s="116"/>
    </row>
    <row r="15" spans="2:19" x14ac:dyDescent="0.3">
      <c r="B15" s="22" t="s">
        <v>312</v>
      </c>
      <c r="C15" s="22" t="s">
        <v>313</v>
      </c>
      <c r="D15" s="116"/>
      <c r="E15" s="121" t="s">
        <v>314</v>
      </c>
      <c r="F15" s="122">
        <f>H11/E13</f>
        <v>10.501464240161935</v>
      </c>
      <c r="G15" s="116"/>
      <c r="H15" s="116"/>
      <c r="I15" s="116"/>
      <c r="J15" s="22" t="s">
        <v>312</v>
      </c>
      <c r="K15" s="22" t="s">
        <v>313</v>
      </c>
      <c r="L15" s="116"/>
      <c r="M15" s="121" t="s">
        <v>314</v>
      </c>
      <c r="N15" s="122">
        <f>P9/M13</f>
        <v>0.42005856960647742</v>
      </c>
      <c r="O15" s="116"/>
      <c r="P15" s="116"/>
      <c r="Q15" s="116"/>
      <c r="R15" s="116"/>
      <c r="S15" s="116"/>
    </row>
    <row r="16" spans="2:19" x14ac:dyDescent="0.3">
      <c r="B16" s="90">
        <v>2700</v>
      </c>
      <c r="C16" s="102">
        <f>B16/('컨텐츠 가격'!$D$9+'컨텐츠 가격'!$E$9)*'컨텐츠 가격'!$C$9</f>
        <v>23760</v>
      </c>
      <c r="D16" s="116"/>
      <c r="G16" s="116"/>
      <c r="H16" s="116"/>
      <c r="I16" s="116"/>
      <c r="J16" s="90">
        <v>2700</v>
      </c>
      <c r="K16" s="102">
        <f>J16/('컨텐츠 가격'!$D$9+'컨텐츠 가격'!$E$9)*'컨텐츠 가격'!$C$9</f>
        <v>23760</v>
      </c>
      <c r="L16" s="116"/>
      <c r="O16" s="116"/>
      <c r="P16" s="116"/>
      <c r="Q16" s="116"/>
      <c r="R16" s="116"/>
      <c r="S16" s="116"/>
    </row>
    <row r="17" spans="2:19" x14ac:dyDescent="0.3">
      <c r="B17" s="235"/>
      <c r="C17" s="236"/>
      <c r="D17" s="116"/>
      <c r="G17" s="116"/>
      <c r="H17" s="116"/>
      <c r="I17" s="116"/>
      <c r="J17" s="235"/>
      <c r="K17" s="236"/>
      <c r="L17" s="116"/>
      <c r="O17" s="116"/>
      <c r="P17" s="116"/>
      <c r="Q17" s="116"/>
      <c r="R17" s="116"/>
      <c r="S17" s="116"/>
    </row>
    <row r="18" spans="2:19" x14ac:dyDescent="0.3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</row>
    <row r="19" spans="2:19" x14ac:dyDescent="0.3">
      <c r="B19" s="255" t="s">
        <v>315</v>
      </c>
      <c r="C19" s="118"/>
      <c r="D19" s="118"/>
      <c r="E19" s="116"/>
      <c r="F19" s="116"/>
      <c r="G19" s="116"/>
      <c r="H19" s="116"/>
      <c r="I19" s="116"/>
      <c r="J19" s="255" t="s">
        <v>316</v>
      </c>
      <c r="K19" s="118"/>
      <c r="L19" s="116"/>
      <c r="M19" s="116"/>
      <c r="N19" s="116"/>
      <c r="O19" s="116"/>
      <c r="P19" s="116"/>
      <c r="Q19" s="116"/>
      <c r="R19" s="116"/>
      <c r="S19" s="116"/>
    </row>
    <row r="20" spans="2:19" ht="27" x14ac:dyDescent="0.3">
      <c r="B20" s="22" t="s">
        <v>317</v>
      </c>
      <c r="C20" s="22" t="s">
        <v>318</v>
      </c>
      <c r="D20" s="22" t="s">
        <v>319</v>
      </c>
      <c r="E20" s="22" t="s">
        <v>320</v>
      </c>
      <c r="F20" s="116"/>
      <c r="G20" s="22" t="s">
        <v>321</v>
      </c>
      <c r="H20" s="85" t="s">
        <v>322</v>
      </c>
      <c r="I20" s="116"/>
      <c r="J20" s="22" t="s">
        <v>317</v>
      </c>
      <c r="K20" s="22" t="s">
        <v>318</v>
      </c>
      <c r="L20" s="22" t="s">
        <v>323</v>
      </c>
      <c r="M20" s="22" t="s">
        <v>320</v>
      </c>
      <c r="N20" s="116"/>
      <c r="O20" s="22" t="s">
        <v>321</v>
      </c>
      <c r="P20" s="85" t="s">
        <v>322</v>
      </c>
      <c r="Q20" s="116"/>
      <c r="R20" s="116"/>
      <c r="S20" s="116"/>
    </row>
    <row r="21" spans="2:19" x14ac:dyDescent="0.3">
      <c r="B21" s="86" t="s">
        <v>324</v>
      </c>
      <c r="C21" s="126">
        <f>'불멸 장비 뽑기 획득 비용'!$C$9</f>
        <v>0.74515100000000001</v>
      </c>
      <c r="D21" s="87">
        <f t="shared" ref="D21:D25" si="2">10*C21</f>
        <v>7.4515099999999999</v>
      </c>
      <c r="E21" s="87">
        <f>D21</f>
        <v>7.4515099999999999</v>
      </c>
      <c r="F21" s="116"/>
      <c r="G21" s="88" t="s">
        <v>325</v>
      </c>
      <c r="H21" s="90">
        <v>5</v>
      </c>
      <c r="I21" s="116"/>
      <c r="J21" s="86" t="s">
        <v>324</v>
      </c>
      <c r="K21" s="202">
        <f>'장비 등급별 가격'!C32</f>
        <v>0.81999699999999998</v>
      </c>
      <c r="L21" s="87">
        <f>2*K21</f>
        <v>1.639994</v>
      </c>
      <c r="M21" s="87">
        <f>L21</f>
        <v>1.639994</v>
      </c>
      <c r="N21" s="116"/>
      <c r="O21" s="88" t="s">
        <v>326</v>
      </c>
      <c r="P21" s="90">
        <v>5</v>
      </c>
      <c r="Q21" s="116"/>
      <c r="R21" s="116"/>
      <c r="S21" s="116"/>
    </row>
    <row r="22" spans="2:19" x14ac:dyDescent="0.3">
      <c r="B22" s="86" t="s">
        <v>123</v>
      </c>
      <c r="C22" s="126">
        <f>'불멸 장비 뽑기 획득 비용'!$C$10</f>
        <v>0.10909000000000001</v>
      </c>
      <c r="D22" s="87">
        <f t="shared" si="2"/>
        <v>1.0909</v>
      </c>
      <c r="E22" s="87">
        <f>D22*$H$8</f>
        <v>5.4544999999999995</v>
      </c>
      <c r="F22" s="116"/>
      <c r="G22" s="88" t="s">
        <v>327</v>
      </c>
      <c r="H22" s="90">
        <f>H21*5</f>
        <v>25</v>
      </c>
      <c r="I22" s="116"/>
      <c r="J22" s="86" t="s">
        <v>123</v>
      </c>
      <c r="K22" s="202">
        <v>0.12</v>
      </c>
      <c r="L22" s="87">
        <f t="shared" ref="L22:L25" si="3">2*K22</f>
        <v>0.24</v>
      </c>
      <c r="M22" s="87">
        <f>L22*$H$8</f>
        <v>1.2</v>
      </c>
      <c r="N22" s="116"/>
      <c r="O22" s="116"/>
      <c r="P22" s="116"/>
      <c r="Q22" s="116"/>
      <c r="R22" s="116"/>
      <c r="S22" s="116"/>
    </row>
    <row r="23" spans="2:19" x14ac:dyDescent="0.3">
      <c r="B23" s="86" t="s">
        <v>124</v>
      </c>
      <c r="C23" s="126">
        <f>'불멸 장비 뽑기 획득 비용'!$C$11</f>
        <v>0.13636300000000001</v>
      </c>
      <c r="D23" s="87">
        <f t="shared" si="2"/>
        <v>1.3636300000000001</v>
      </c>
      <c r="E23" s="87">
        <f>D23*$H$9</f>
        <v>34.09075</v>
      </c>
      <c r="F23" s="116"/>
      <c r="G23" s="88" t="s">
        <v>326</v>
      </c>
      <c r="H23" s="90">
        <f>H22*5</f>
        <v>125</v>
      </c>
      <c r="I23" s="116"/>
      <c r="J23" s="86" t="s">
        <v>124</v>
      </c>
      <c r="K23" s="202">
        <v>0.05</v>
      </c>
      <c r="L23" s="87">
        <f t="shared" si="3"/>
        <v>0.1</v>
      </c>
      <c r="M23" s="87">
        <f>L23*$H$9</f>
        <v>2.5</v>
      </c>
      <c r="N23" s="116"/>
      <c r="Q23" s="116"/>
      <c r="R23" s="116"/>
      <c r="S23" s="116"/>
    </row>
    <row r="24" spans="2:19" x14ac:dyDescent="0.3">
      <c r="B24" s="86" t="s">
        <v>125</v>
      </c>
      <c r="C24" s="126">
        <f>'불멸 장비 뽑기 획득 비용'!$C$12</f>
        <v>0.01</v>
      </c>
      <c r="D24" s="87">
        <f t="shared" si="2"/>
        <v>0.1</v>
      </c>
      <c r="E24" s="87">
        <f>D24*$H$10</f>
        <v>12.5</v>
      </c>
      <c r="F24" s="116"/>
      <c r="I24" s="116"/>
      <c r="J24" s="86" t="s">
        <v>125</v>
      </c>
      <c r="K24" s="202">
        <v>0.01</v>
      </c>
      <c r="L24" s="87">
        <f t="shared" si="3"/>
        <v>0.02</v>
      </c>
      <c r="M24" s="87">
        <f>L24*$H$10</f>
        <v>2.5</v>
      </c>
      <c r="N24" s="116"/>
      <c r="O24" s="116"/>
      <c r="P24" s="116"/>
      <c r="Q24" s="116"/>
      <c r="R24" s="116"/>
      <c r="S24" s="116"/>
    </row>
    <row r="25" spans="2:19" x14ac:dyDescent="0.3">
      <c r="B25" s="86" t="s">
        <v>126</v>
      </c>
      <c r="C25" s="126">
        <f>'불멸 장비 뽑기 획득 비용'!$C$13</f>
        <v>3.0000000000000001E-6</v>
      </c>
      <c r="D25" s="87">
        <f t="shared" si="2"/>
        <v>3.0000000000000001E-5</v>
      </c>
      <c r="E25" s="87">
        <f>D25*$H$11</f>
        <v>1.8749999999999999E-2</v>
      </c>
      <c r="F25" s="116"/>
      <c r="G25" s="116"/>
      <c r="H25" s="116"/>
      <c r="I25" s="116"/>
      <c r="J25" s="86" t="s">
        <v>126</v>
      </c>
      <c r="K25" s="202">
        <v>3.0000000000000001E-6</v>
      </c>
      <c r="L25" s="87">
        <f t="shared" si="3"/>
        <v>6.0000000000000002E-6</v>
      </c>
      <c r="M25" s="87">
        <f>L25*$H$11</f>
        <v>3.7500000000000003E-3</v>
      </c>
      <c r="N25" s="116"/>
      <c r="O25" s="116"/>
      <c r="P25" s="116"/>
      <c r="Q25" s="116"/>
      <c r="R25" s="116"/>
      <c r="S25" s="116"/>
    </row>
    <row r="26" spans="2:19" x14ac:dyDescent="0.3">
      <c r="B26" s="116"/>
      <c r="C26" s="116"/>
      <c r="D26" s="116"/>
      <c r="E26" s="123">
        <f>SUM(E21:E25)</f>
        <v>59.515509999999992</v>
      </c>
      <c r="F26" s="116"/>
      <c r="I26" s="116"/>
      <c r="J26" s="116"/>
      <c r="K26" s="116"/>
      <c r="L26" s="116"/>
      <c r="M26" s="123">
        <f>SUM(M21:M25)</f>
        <v>7.843744</v>
      </c>
      <c r="N26" s="116"/>
      <c r="Q26" s="116"/>
      <c r="R26" s="116"/>
      <c r="S26" s="116"/>
    </row>
    <row r="27" spans="2:19" x14ac:dyDescent="0.3">
      <c r="B27" s="256" t="s">
        <v>308</v>
      </c>
      <c r="C27" s="116"/>
      <c r="D27" s="116"/>
      <c r="E27" s="256" t="s">
        <v>328</v>
      </c>
      <c r="F27" s="116"/>
      <c r="I27" s="116"/>
      <c r="J27" s="256" t="s">
        <v>329</v>
      </c>
      <c r="K27" s="116"/>
      <c r="L27" s="116"/>
      <c r="M27" s="256" t="s">
        <v>311</v>
      </c>
      <c r="N27" s="116"/>
      <c r="Q27" s="116"/>
      <c r="R27" s="116"/>
      <c r="S27" s="116"/>
    </row>
    <row r="28" spans="2:19" x14ac:dyDescent="0.3">
      <c r="B28" s="22" t="s">
        <v>312</v>
      </c>
      <c r="C28" s="22" t="s">
        <v>313</v>
      </c>
      <c r="D28" s="116"/>
      <c r="E28" s="121" t="s">
        <v>314</v>
      </c>
      <c r="F28" s="122">
        <f>H23/E26</f>
        <v>2.100292848032387</v>
      </c>
      <c r="G28" s="116"/>
      <c r="H28" s="116"/>
      <c r="I28" s="116"/>
      <c r="J28" s="22" t="s">
        <v>312</v>
      </c>
      <c r="K28" s="22" t="s">
        <v>313</v>
      </c>
      <c r="L28" s="116"/>
      <c r="M28" s="121" t="s">
        <v>314</v>
      </c>
      <c r="N28" s="122">
        <f>P21/M26</f>
        <v>0.63745068681486805</v>
      </c>
      <c r="O28" s="116"/>
      <c r="P28" s="116"/>
      <c r="Q28" s="116"/>
      <c r="R28" s="116"/>
      <c r="S28" s="116"/>
    </row>
    <row r="29" spans="2:19" x14ac:dyDescent="0.3">
      <c r="B29" s="90">
        <v>2700</v>
      </c>
      <c r="C29" s="102">
        <f>B29/('컨텐츠 가격'!$D$9+'컨텐츠 가격'!$E$9)*'컨텐츠 가격'!$C$9</f>
        <v>23760</v>
      </c>
      <c r="D29" s="116"/>
      <c r="G29" s="116"/>
      <c r="H29" s="116"/>
      <c r="I29" s="116"/>
      <c r="J29" s="90">
        <v>540</v>
      </c>
      <c r="K29" s="102">
        <f>J29/('컨텐츠 가격'!$D$9+'컨텐츠 가격'!$E$9)*'컨텐츠 가격'!$C$9</f>
        <v>4752</v>
      </c>
      <c r="L29" s="116"/>
      <c r="O29" s="116"/>
      <c r="P29" s="116"/>
      <c r="Q29" s="116"/>
      <c r="R29" s="116"/>
      <c r="S29" s="116"/>
    </row>
    <row r="30" spans="2:19" x14ac:dyDescent="0.3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</row>
    <row r="31" spans="2:19" x14ac:dyDescent="0.3">
      <c r="J31" s="116"/>
      <c r="K31" s="116"/>
      <c r="L31" s="116"/>
      <c r="M31" s="116"/>
      <c r="N31" s="116"/>
      <c r="O31" s="116"/>
      <c r="P31" s="116"/>
      <c r="Q31" s="116"/>
      <c r="R31" s="116"/>
      <c r="S31" s="116"/>
    </row>
    <row r="32" spans="2:19" x14ac:dyDescent="0.3">
      <c r="J32" s="116"/>
      <c r="K32" s="116"/>
      <c r="L32" s="116"/>
      <c r="M32" s="116"/>
      <c r="N32" s="116"/>
      <c r="O32" s="116"/>
      <c r="P32" s="116"/>
      <c r="Q32" s="116"/>
      <c r="R32" s="116"/>
      <c r="S32" s="116"/>
    </row>
    <row r="33" spans="10:19" x14ac:dyDescent="0.3">
      <c r="J33" s="116"/>
      <c r="K33" s="116"/>
      <c r="L33" s="116"/>
      <c r="M33" s="116"/>
      <c r="N33" s="116"/>
      <c r="O33" s="116"/>
      <c r="P33" s="116"/>
      <c r="Q33" s="116"/>
      <c r="R33" s="116"/>
      <c r="S33" s="116"/>
    </row>
    <row r="34" spans="10:19" x14ac:dyDescent="0.3">
      <c r="J34" s="116"/>
      <c r="K34" s="116"/>
      <c r="L34" s="116"/>
      <c r="M34" s="116"/>
      <c r="N34" s="116"/>
      <c r="O34" s="116"/>
      <c r="P34" s="116"/>
      <c r="Q34" s="116"/>
      <c r="R34" s="116"/>
      <c r="S34" s="116"/>
    </row>
    <row r="35" spans="10:19" x14ac:dyDescent="0.3">
      <c r="J35" s="116"/>
      <c r="K35" s="116"/>
      <c r="L35" s="116"/>
      <c r="M35" s="116"/>
      <c r="N35" s="116"/>
      <c r="O35" s="116"/>
      <c r="P35" s="116"/>
      <c r="Q35" s="116"/>
      <c r="R35" s="116"/>
      <c r="S35" s="116"/>
    </row>
    <row r="36" spans="10:19" x14ac:dyDescent="0.3">
      <c r="J36" s="116"/>
      <c r="K36" s="116"/>
      <c r="L36" s="116"/>
      <c r="M36" s="116"/>
      <c r="N36" s="116"/>
      <c r="O36" s="116"/>
      <c r="P36" s="116"/>
      <c r="Q36" s="116"/>
      <c r="R36" s="116"/>
      <c r="S36" s="116"/>
    </row>
    <row r="37" spans="10:19" x14ac:dyDescent="0.3">
      <c r="J37" s="116"/>
      <c r="K37" s="116"/>
      <c r="L37" s="116"/>
      <c r="M37" s="116"/>
      <c r="N37" s="116"/>
      <c r="O37" s="116"/>
      <c r="P37" s="116"/>
      <c r="Q37" s="116"/>
      <c r="R37" s="116"/>
      <c r="S37" s="116"/>
    </row>
    <row r="38" spans="10:19" x14ac:dyDescent="0.3">
      <c r="J38" s="116"/>
      <c r="K38" s="116"/>
      <c r="L38" s="116"/>
      <c r="M38" s="116"/>
      <c r="N38" s="116"/>
      <c r="O38" s="116"/>
      <c r="P38" s="116"/>
      <c r="Q38" s="116"/>
      <c r="R38" s="116"/>
      <c r="S38" s="116"/>
    </row>
    <row r="39" spans="10:19" x14ac:dyDescent="0.3">
      <c r="J39" s="116"/>
      <c r="K39" s="116"/>
      <c r="L39" s="116"/>
      <c r="M39" s="116"/>
      <c r="N39" s="116"/>
      <c r="O39" s="116"/>
      <c r="P39" s="116"/>
      <c r="Q39" s="116"/>
      <c r="R39" s="116"/>
      <c r="S39" s="116"/>
    </row>
    <row r="40" spans="10:19" x14ac:dyDescent="0.3">
      <c r="J40" s="116"/>
      <c r="K40" s="116"/>
      <c r="L40" s="116"/>
      <c r="M40" s="116"/>
      <c r="N40" s="116"/>
      <c r="O40" s="116"/>
      <c r="P40" s="116"/>
      <c r="Q40" s="116"/>
      <c r="R40" s="116"/>
      <c r="S40" s="116"/>
    </row>
    <row r="41" spans="10:19" x14ac:dyDescent="0.3">
      <c r="J41" s="116"/>
      <c r="K41" s="116"/>
      <c r="L41" s="116"/>
      <c r="M41" s="116"/>
      <c r="N41" s="116"/>
      <c r="O41" s="116"/>
      <c r="P41" s="116"/>
      <c r="Q41" s="116"/>
      <c r="R41" s="116"/>
      <c r="S41" s="116"/>
    </row>
    <row r="42" spans="10:19" x14ac:dyDescent="0.3">
      <c r="J42" s="116"/>
      <c r="K42" s="116"/>
      <c r="L42" s="116"/>
      <c r="M42" s="116"/>
      <c r="N42" s="116"/>
      <c r="O42" s="116"/>
      <c r="P42" s="116"/>
      <c r="Q42" s="116"/>
      <c r="R42" s="116"/>
      <c r="S42" s="116"/>
    </row>
    <row r="43" spans="10:19" x14ac:dyDescent="0.3">
      <c r="J43" s="116"/>
      <c r="K43" s="116"/>
      <c r="L43" s="116"/>
      <c r="M43" s="116"/>
      <c r="N43" s="116"/>
      <c r="O43" s="116"/>
      <c r="P43" s="116"/>
      <c r="Q43" s="116"/>
      <c r="R43" s="116"/>
      <c r="S43" s="116"/>
    </row>
    <row r="44" spans="10:19" x14ac:dyDescent="0.3">
      <c r="J44" s="116"/>
      <c r="K44" s="116"/>
      <c r="L44" s="116"/>
      <c r="M44" s="116"/>
      <c r="N44" s="116"/>
      <c r="O44" s="116"/>
      <c r="P44" s="116"/>
      <c r="Q44" s="116"/>
      <c r="R44" s="116"/>
      <c r="S44" s="116"/>
    </row>
    <row r="45" spans="10:19" x14ac:dyDescent="0.3">
      <c r="J45" s="116"/>
      <c r="K45" s="116"/>
      <c r="L45" s="116"/>
      <c r="M45" s="116"/>
      <c r="N45" s="116"/>
      <c r="O45" s="116"/>
      <c r="P45" s="116"/>
      <c r="Q45" s="116"/>
      <c r="R45" s="116"/>
      <c r="S45" s="116"/>
    </row>
    <row r="46" spans="10:19" x14ac:dyDescent="0.3">
      <c r="J46" s="116"/>
      <c r="K46" s="116"/>
      <c r="L46" s="116"/>
      <c r="M46" s="116"/>
      <c r="N46" s="116"/>
      <c r="O46" s="116"/>
      <c r="P46" s="116"/>
      <c r="Q46" s="116"/>
      <c r="R46" s="116"/>
      <c r="S46" s="116"/>
    </row>
    <row r="47" spans="10:19" x14ac:dyDescent="0.3">
      <c r="J47" s="116"/>
      <c r="K47" s="116"/>
      <c r="L47" s="116"/>
      <c r="M47" s="116"/>
      <c r="N47" s="116"/>
      <c r="O47" s="116"/>
      <c r="P47" s="116"/>
      <c r="Q47" s="116"/>
      <c r="R47" s="116"/>
      <c r="S47" s="116"/>
    </row>
    <row r="48" spans="10:19" x14ac:dyDescent="0.3">
      <c r="J48" s="116"/>
      <c r="K48" s="116"/>
      <c r="L48" s="116"/>
      <c r="M48" s="116"/>
      <c r="N48" s="116"/>
      <c r="O48" s="116"/>
      <c r="P48" s="116"/>
      <c r="Q48" s="116"/>
      <c r="R48" s="116"/>
      <c r="S48" s="116"/>
    </row>
    <row r="49" spans="10:19" x14ac:dyDescent="0.3">
      <c r="J49" s="116"/>
      <c r="K49" s="116"/>
      <c r="L49" s="116"/>
      <c r="M49" s="116"/>
      <c r="N49" s="116"/>
      <c r="O49" s="116"/>
      <c r="P49" s="116"/>
      <c r="Q49" s="116"/>
      <c r="R49" s="116"/>
      <c r="S49" s="116"/>
    </row>
    <row r="50" spans="10:19" x14ac:dyDescent="0.3">
      <c r="J50" s="116"/>
      <c r="K50" s="116"/>
      <c r="L50" s="116"/>
      <c r="M50" s="116"/>
      <c r="N50" s="116"/>
      <c r="O50" s="116"/>
      <c r="P50" s="116"/>
      <c r="Q50" s="116"/>
      <c r="R50" s="116"/>
      <c r="S50" s="116"/>
    </row>
    <row r="51" spans="10:19" x14ac:dyDescent="0.3">
      <c r="J51" s="116"/>
      <c r="K51" s="116"/>
      <c r="L51" s="116"/>
      <c r="M51" s="116"/>
      <c r="N51" s="116"/>
      <c r="O51" s="116"/>
      <c r="P51" s="116"/>
      <c r="Q51" s="116"/>
      <c r="R51" s="116"/>
      <c r="S51" s="116"/>
    </row>
    <row r="52" spans="10:19" x14ac:dyDescent="0.3">
      <c r="J52" s="116"/>
      <c r="K52" s="116"/>
      <c r="L52" s="116"/>
      <c r="M52" s="116"/>
      <c r="N52" s="116"/>
      <c r="O52" s="116"/>
      <c r="P52" s="116"/>
      <c r="Q52" s="116"/>
      <c r="R52" s="116"/>
      <c r="S52" s="116"/>
    </row>
    <row r="53" spans="10:19" x14ac:dyDescent="0.3">
      <c r="J53" s="116"/>
      <c r="K53" s="116"/>
      <c r="L53" s="116"/>
      <c r="M53" s="116"/>
      <c r="N53" s="116"/>
      <c r="O53" s="116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31"/>
  <sheetViews>
    <sheetView workbookViewId="0">
      <pane ySplit="4" topLeftCell="A5" activePane="bottomLeft" state="frozen"/>
      <selection pane="bottomLeft" activeCell="F31" sqref="F31"/>
    </sheetView>
  </sheetViews>
  <sheetFormatPr defaultRowHeight="16.5" x14ac:dyDescent="0.3"/>
  <cols>
    <col min="1" max="1" width="3.625" customWidth="1"/>
    <col min="2" max="4" width="13.625" customWidth="1"/>
    <col min="5" max="5" width="17" customWidth="1"/>
    <col min="6" max="8" width="13.625" customWidth="1"/>
    <col min="9" max="9" width="6.5" customWidth="1"/>
    <col min="10" max="10" width="21.625" customWidth="1"/>
    <col min="11" max="11" width="13.5" customWidth="1"/>
    <col min="12" max="12" width="3.625" customWidth="1"/>
  </cols>
  <sheetData>
    <row r="2" spans="2:16" s="195" customFormat="1" ht="17.25" x14ac:dyDescent="0.3">
      <c r="B2" s="257" t="s">
        <v>166</v>
      </c>
      <c r="E2" s="257" t="s">
        <v>519</v>
      </c>
      <c r="G2" s="257" t="s">
        <v>169</v>
      </c>
      <c r="J2" s="257" t="s">
        <v>519</v>
      </c>
    </row>
    <row r="3" spans="2:16" ht="27" x14ac:dyDescent="0.3">
      <c r="B3" s="83" t="s">
        <v>518</v>
      </c>
      <c r="C3" s="21" t="s">
        <v>167</v>
      </c>
      <c r="E3" s="21" t="s">
        <v>168</v>
      </c>
      <c r="G3" s="83" t="s">
        <v>518</v>
      </c>
      <c r="H3" s="21" t="s">
        <v>167</v>
      </c>
      <c r="J3" s="21" t="s">
        <v>170</v>
      </c>
    </row>
    <row r="4" spans="2:16" s="243" customFormat="1" ht="24.95" customHeight="1" x14ac:dyDescent="0.3">
      <c r="B4" s="241">
        <v>30000</v>
      </c>
      <c r="C4" s="242">
        <f>B4/12500*110000</f>
        <v>264000</v>
      </c>
      <c r="E4" s="238">
        <f>C4*K15*8</f>
        <v>8882535.681186283</v>
      </c>
      <c r="G4" s="241">
        <v>30000</v>
      </c>
      <c r="H4" s="242">
        <f>G4/12500*110000</f>
        <v>264000</v>
      </c>
      <c r="J4" s="238">
        <f>H4*K26*8</f>
        <v>2902932.422114742</v>
      </c>
    </row>
    <row r="5" spans="2:16" x14ac:dyDescent="0.3"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</row>
    <row r="6" spans="2:16" x14ac:dyDescent="0.3"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</row>
    <row r="7" spans="2:16" x14ac:dyDescent="0.3">
      <c r="B7" s="258" t="s">
        <v>127</v>
      </c>
      <c r="C7" s="81"/>
      <c r="D7" s="81"/>
      <c r="F7" s="81"/>
      <c r="G7" s="81"/>
      <c r="J7" s="258" t="s">
        <v>128</v>
      </c>
      <c r="K7" s="81"/>
      <c r="M7" s="260" t="s">
        <v>129</v>
      </c>
      <c r="N7" s="81"/>
      <c r="O7" s="81"/>
      <c r="P7" s="81"/>
    </row>
    <row r="8" spans="2:16" ht="27" x14ac:dyDescent="0.3">
      <c r="B8" s="21" t="s">
        <v>130</v>
      </c>
      <c r="C8" s="21" t="s">
        <v>131</v>
      </c>
      <c r="D8" s="21" t="s">
        <v>132</v>
      </c>
      <c r="E8" s="83" t="s">
        <v>133</v>
      </c>
      <c r="F8" s="21" t="s">
        <v>134</v>
      </c>
      <c r="G8" s="84" t="s">
        <v>135</v>
      </c>
      <c r="H8" s="84" t="s">
        <v>136</v>
      </c>
      <c r="J8" s="21" t="s">
        <v>137</v>
      </c>
      <c r="K8" s="85" t="s">
        <v>138</v>
      </c>
      <c r="M8" s="83" t="s">
        <v>137</v>
      </c>
      <c r="N8" s="83" t="s">
        <v>139</v>
      </c>
      <c r="O8" s="21" t="s">
        <v>140</v>
      </c>
    </row>
    <row r="9" spans="2:16" x14ac:dyDescent="0.3">
      <c r="B9" s="86" t="s">
        <v>141</v>
      </c>
      <c r="C9" s="202">
        <v>0.74515100000000001</v>
      </c>
      <c r="D9" s="87">
        <f>ROUND(C9*100,0)</f>
        <v>75</v>
      </c>
      <c r="E9" s="88">
        <v>0</v>
      </c>
      <c r="F9" s="89">
        <f>D9-E9</f>
        <v>75</v>
      </c>
      <c r="G9" s="90">
        <f>F9*O9</f>
        <v>6525</v>
      </c>
      <c r="H9" s="90">
        <f>D9*O9</f>
        <v>6525</v>
      </c>
      <c r="J9" s="88" t="s">
        <v>142</v>
      </c>
      <c r="K9" s="90">
        <f>N11*2</f>
        <v>7898</v>
      </c>
      <c r="M9" s="50">
        <v>3</v>
      </c>
      <c r="N9" s="90">
        <f>'표-강화단계 정수량'!E25</f>
        <v>790</v>
      </c>
      <c r="O9" s="45">
        <f>정수획득!N22</f>
        <v>87</v>
      </c>
    </row>
    <row r="10" spans="2:16" x14ac:dyDescent="0.3">
      <c r="B10" s="86" t="s">
        <v>123</v>
      </c>
      <c r="C10" s="202">
        <v>0.10909000000000001</v>
      </c>
      <c r="D10" s="87">
        <f t="shared" ref="D10:D13" si="0">ROUND(C10*100,0)</f>
        <v>11</v>
      </c>
      <c r="E10" s="88">
        <v>0</v>
      </c>
      <c r="F10" s="89">
        <f t="shared" ref="F10:F12" si="1">D10-E10</f>
        <v>11</v>
      </c>
      <c r="G10" s="90">
        <f>F10*O10</f>
        <v>2321</v>
      </c>
      <c r="H10" s="90">
        <f t="shared" ref="H10:H12" si="2">D10*O10</f>
        <v>2321</v>
      </c>
      <c r="J10" s="88" t="s">
        <v>143</v>
      </c>
      <c r="K10" s="90">
        <f>N12*2</f>
        <v>19212</v>
      </c>
      <c r="M10" s="50">
        <v>4</v>
      </c>
      <c r="N10" s="90">
        <f>'표-강화단계 정수량'!F25</f>
        <v>1690</v>
      </c>
      <c r="O10" s="45">
        <f>정수획득!N23</f>
        <v>211</v>
      </c>
    </row>
    <row r="11" spans="2:16" x14ac:dyDescent="0.3">
      <c r="B11" s="86" t="s">
        <v>124</v>
      </c>
      <c r="C11" s="202">
        <v>0.13636300000000001</v>
      </c>
      <c r="D11" s="87">
        <f t="shared" si="0"/>
        <v>14</v>
      </c>
      <c r="E11" s="88">
        <v>2</v>
      </c>
      <c r="F11" s="89">
        <f t="shared" si="1"/>
        <v>12</v>
      </c>
      <c r="G11" s="90">
        <f>F11*O11</f>
        <v>6768</v>
      </c>
      <c r="H11" s="90">
        <f>D11*O11</f>
        <v>7896</v>
      </c>
      <c r="J11" s="88" t="s">
        <v>144</v>
      </c>
      <c r="K11" s="90">
        <f>N13</f>
        <v>47307</v>
      </c>
      <c r="M11" s="50">
        <v>5</v>
      </c>
      <c r="N11" s="90">
        <f>'표-강화단계 정수량'!G25</f>
        <v>3949</v>
      </c>
      <c r="O11" s="45">
        <f>정수획득!N24</f>
        <v>564</v>
      </c>
    </row>
    <row r="12" spans="2:16" x14ac:dyDescent="0.3">
      <c r="B12" s="86" t="s">
        <v>125</v>
      </c>
      <c r="C12" s="202">
        <v>0.01</v>
      </c>
      <c r="D12" s="87">
        <f t="shared" si="0"/>
        <v>1</v>
      </c>
      <c r="E12" s="88">
        <v>1</v>
      </c>
      <c r="F12" s="89">
        <f t="shared" si="1"/>
        <v>0</v>
      </c>
      <c r="G12" s="90">
        <f>F12*O12</f>
        <v>0</v>
      </c>
      <c r="H12" s="90">
        <f t="shared" si="2"/>
        <v>1601</v>
      </c>
      <c r="J12" s="88" t="s">
        <v>145</v>
      </c>
      <c r="K12" s="91">
        <f>SUM(K9:K11)</f>
        <v>74417</v>
      </c>
      <c r="M12" s="50">
        <v>6</v>
      </c>
      <c r="N12" s="90">
        <f>'표-강화단계 정수량'!H25</f>
        <v>9606</v>
      </c>
      <c r="O12" s="45">
        <f>정수획득!N25</f>
        <v>1601</v>
      </c>
    </row>
    <row r="13" spans="2:16" x14ac:dyDescent="0.3">
      <c r="B13" s="86" t="s">
        <v>126</v>
      </c>
      <c r="C13" s="202">
        <v>3.0000000000000001E-6</v>
      </c>
      <c r="D13" s="87">
        <f t="shared" si="0"/>
        <v>0</v>
      </c>
      <c r="E13" s="88">
        <v>0</v>
      </c>
      <c r="F13" s="89">
        <f>D13-E13</f>
        <v>0</v>
      </c>
      <c r="G13" s="90">
        <f>F13*O13</f>
        <v>0</v>
      </c>
      <c r="H13" s="90">
        <f>G13*P13</f>
        <v>0</v>
      </c>
      <c r="M13" s="50">
        <v>7</v>
      </c>
      <c r="N13" s="90">
        <f>'표-강화단계 정수량'!I25</f>
        <v>47307</v>
      </c>
      <c r="O13" s="45">
        <f>정수획득!N26</f>
        <v>9461</v>
      </c>
    </row>
    <row r="14" spans="2:16" x14ac:dyDescent="0.3">
      <c r="B14" s="81"/>
      <c r="C14" s="81"/>
      <c r="G14" s="91">
        <f>SUM(G9:G13)</f>
        <v>15614</v>
      </c>
      <c r="H14" s="91">
        <f>SUM(H9:H13)</f>
        <v>18343</v>
      </c>
      <c r="J14" s="92" t="s">
        <v>146</v>
      </c>
    </row>
    <row r="15" spans="2:16" x14ac:dyDescent="0.3">
      <c r="J15" s="93" t="s">
        <v>147</v>
      </c>
      <c r="K15" s="94">
        <f>(K12-G14)/(D9*O9+D10*O10+D11*O11+D12*O12)+1</f>
        <v>4.2057460611677477</v>
      </c>
    </row>
    <row r="16" spans="2:16" x14ac:dyDescent="0.3">
      <c r="K16" s="95"/>
    </row>
    <row r="17" spans="2:22" x14ac:dyDescent="0.3">
      <c r="K17" s="95"/>
    </row>
    <row r="18" spans="2:22" x14ac:dyDescent="0.3">
      <c r="B18" s="258" t="s">
        <v>148</v>
      </c>
      <c r="C18" s="81"/>
      <c r="D18" s="81"/>
      <c r="F18" s="81"/>
      <c r="G18" s="81"/>
      <c r="J18" s="258" t="s">
        <v>149</v>
      </c>
      <c r="M18" s="258" t="s">
        <v>150</v>
      </c>
      <c r="N18" s="81"/>
      <c r="O18" s="96"/>
      <c r="P18" s="96"/>
      <c r="Q18" s="96"/>
      <c r="R18" s="96"/>
      <c r="S18" s="96"/>
      <c r="T18" s="81"/>
      <c r="U18" s="81"/>
    </row>
    <row r="19" spans="2:22" ht="27" x14ac:dyDescent="0.3">
      <c r="B19" s="21" t="s">
        <v>151</v>
      </c>
      <c r="C19" s="21" t="s">
        <v>152</v>
      </c>
      <c r="D19" s="21" t="s">
        <v>153</v>
      </c>
      <c r="E19" s="83" t="s">
        <v>517</v>
      </c>
      <c r="F19" s="21" t="s">
        <v>154</v>
      </c>
      <c r="G19" s="83" t="s">
        <v>155</v>
      </c>
      <c r="H19" s="83" t="s">
        <v>155</v>
      </c>
      <c r="J19" s="97" t="s">
        <v>156</v>
      </c>
      <c r="K19" s="85" t="s">
        <v>157</v>
      </c>
      <c r="M19" s="64" t="s">
        <v>156</v>
      </c>
      <c r="N19" s="64">
        <v>1</v>
      </c>
      <c r="O19" s="64">
        <v>2</v>
      </c>
      <c r="P19" s="64">
        <v>3</v>
      </c>
      <c r="Q19" s="64">
        <v>4</v>
      </c>
      <c r="R19" s="64">
        <v>5</v>
      </c>
      <c r="S19" s="64">
        <v>6</v>
      </c>
      <c r="T19" s="64">
        <v>7</v>
      </c>
    </row>
    <row r="20" spans="2:22" x14ac:dyDescent="0.3">
      <c r="B20" s="86" t="s">
        <v>158</v>
      </c>
      <c r="C20" s="126">
        <v>0.64300000000000002</v>
      </c>
      <c r="D20" s="87">
        <f t="shared" ref="D20:D24" si="3">ROUND(C20*100,0)</f>
        <v>64</v>
      </c>
      <c r="E20" s="88">
        <v>0</v>
      </c>
      <c r="F20" s="88">
        <f>D20-E20</f>
        <v>64</v>
      </c>
      <c r="G20" s="90">
        <f>F20</f>
        <v>64</v>
      </c>
      <c r="H20" s="90">
        <f>D20</f>
        <v>64</v>
      </c>
      <c r="J20" s="88" t="s">
        <v>159</v>
      </c>
      <c r="K20" s="45">
        <f>IF(G18=0,P24*2,0)</f>
        <v>80.321285140562253</v>
      </c>
      <c r="M20" s="98">
        <v>1</v>
      </c>
      <c r="N20" s="66">
        <v>4.8780487804878057</v>
      </c>
      <c r="O20" s="131"/>
      <c r="P20" s="131"/>
      <c r="Q20" s="131"/>
      <c r="R20" s="131"/>
      <c r="S20" s="131"/>
      <c r="T20" s="131"/>
    </row>
    <row r="21" spans="2:22" x14ac:dyDescent="0.3">
      <c r="B21" s="86" t="s">
        <v>123</v>
      </c>
      <c r="C21" s="126">
        <v>0.3</v>
      </c>
      <c r="D21" s="87">
        <f t="shared" si="3"/>
        <v>30</v>
      </c>
      <c r="E21" s="88">
        <v>0</v>
      </c>
      <c r="F21" s="88">
        <f t="shared" ref="F21:F22" si="4">D21-E21</f>
        <v>30</v>
      </c>
      <c r="G21" s="90">
        <f>F21*Q27</f>
        <v>108.60759493670885</v>
      </c>
      <c r="H21" s="90">
        <f>D21*Q27</f>
        <v>108.60759493670885</v>
      </c>
      <c r="J21" s="88" t="s">
        <v>160</v>
      </c>
      <c r="K21" s="45">
        <f>P25*2</f>
        <v>201.00502512562812</v>
      </c>
      <c r="M21" s="98">
        <v>2</v>
      </c>
      <c r="N21" s="66">
        <v>10.735373054213634</v>
      </c>
      <c r="O21" s="66">
        <v>5.4112554112554108</v>
      </c>
      <c r="P21" s="131"/>
      <c r="Q21" s="131"/>
      <c r="R21" s="131"/>
      <c r="S21" s="131"/>
      <c r="T21" s="131"/>
    </row>
    <row r="22" spans="2:22" x14ac:dyDescent="0.3">
      <c r="B22" s="86" t="s">
        <v>124</v>
      </c>
      <c r="C22" s="126">
        <v>0.05</v>
      </c>
      <c r="D22" s="87">
        <f t="shared" si="3"/>
        <v>5</v>
      </c>
      <c r="E22" s="88">
        <v>0</v>
      </c>
      <c r="F22" s="88">
        <f t="shared" si="4"/>
        <v>5</v>
      </c>
      <c r="G22" s="90">
        <f>F22*R27</f>
        <v>40.822784810126578</v>
      </c>
      <c r="H22" s="90">
        <f>D22*R27</f>
        <v>40.822784810126578</v>
      </c>
      <c r="J22" s="88" t="s">
        <v>161</v>
      </c>
      <c r="K22" s="45">
        <f>P26</f>
        <v>253.1645569620253</v>
      </c>
      <c r="M22" s="98">
        <v>3</v>
      </c>
      <c r="N22" s="66">
        <v>32.206119162640903</v>
      </c>
      <c r="O22" s="66">
        <v>16.233766233766232</v>
      </c>
      <c r="P22" s="66">
        <v>6.0186578393018362</v>
      </c>
      <c r="Q22" s="131"/>
      <c r="R22" s="131"/>
      <c r="S22" s="131"/>
      <c r="T22" s="131"/>
    </row>
    <row r="23" spans="2:22" x14ac:dyDescent="0.3">
      <c r="B23" s="86" t="s">
        <v>125</v>
      </c>
      <c r="C23" s="126">
        <v>6.0000000000000001E-3</v>
      </c>
      <c r="D23" s="132">
        <f>ROUND(C23*100,0)+10</f>
        <v>11</v>
      </c>
      <c r="E23" s="88">
        <v>2</v>
      </c>
      <c r="F23" s="88">
        <f>IF(D23&gt;2,D23-E23,0)</f>
        <v>9</v>
      </c>
      <c r="G23" s="90">
        <f>F23*S27</f>
        <v>165.41772151898732</v>
      </c>
      <c r="H23" s="90">
        <f>D23*S27</f>
        <v>202.17721518987341</v>
      </c>
      <c r="J23" s="88" t="s">
        <v>162</v>
      </c>
      <c r="K23" s="91">
        <f>SUM(K20:K22)</f>
        <v>534.49086722821562</v>
      </c>
      <c r="M23" s="98">
        <v>4</v>
      </c>
      <c r="N23" s="66">
        <v>86.206896551724128</v>
      </c>
      <c r="O23" s="66">
        <v>43.290043290043286</v>
      </c>
      <c r="P23" s="66">
        <v>16.051364365971107</v>
      </c>
      <c r="Q23" s="66">
        <v>4.4622936189201248</v>
      </c>
      <c r="R23" s="131"/>
      <c r="S23" s="131"/>
      <c r="T23" s="131"/>
    </row>
    <row r="24" spans="2:22" x14ac:dyDescent="0.3">
      <c r="B24" s="86" t="s">
        <v>126</v>
      </c>
      <c r="C24" s="126">
        <v>1E-3</v>
      </c>
      <c r="D24" s="87">
        <f t="shared" si="3"/>
        <v>0</v>
      </c>
      <c r="E24" s="88">
        <v>0</v>
      </c>
      <c r="F24" s="88">
        <f>D24-E24</f>
        <v>0</v>
      </c>
      <c r="G24" s="90">
        <f>F24*T27</f>
        <v>0</v>
      </c>
      <c r="H24" s="90">
        <f>G24*T27</f>
        <v>0</v>
      </c>
      <c r="M24" s="98">
        <v>5</v>
      </c>
      <c r="N24" s="66">
        <v>215.05376344086022</v>
      </c>
      <c r="O24" s="66">
        <v>108.69565217391305</v>
      </c>
      <c r="P24" s="66">
        <v>40.160642570281126</v>
      </c>
      <c r="Q24" s="66">
        <v>11.154489682097045</v>
      </c>
      <c r="R24" s="66">
        <v>4.9578582052553299</v>
      </c>
      <c r="S24" s="131"/>
      <c r="T24" s="131"/>
    </row>
    <row r="25" spans="2:22" x14ac:dyDescent="0.3">
      <c r="B25" s="81" t="s">
        <v>163</v>
      </c>
      <c r="C25" s="81"/>
      <c r="G25" s="91">
        <f>SUM(G20:G24)</f>
        <v>378.84810126582272</v>
      </c>
      <c r="H25" s="91">
        <f>SUM(H20:H24)</f>
        <v>415.60759493670878</v>
      </c>
      <c r="J25" s="259" t="s">
        <v>146</v>
      </c>
      <c r="M25" s="98">
        <v>6</v>
      </c>
      <c r="N25" s="66">
        <v>540.54054054054052</v>
      </c>
      <c r="O25" s="66">
        <v>273.97260273972603</v>
      </c>
      <c r="P25" s="66">
        <v>100.50251256281406</v>
      </c>
      <c r="Q25" s="66">
        <v>27.894002789400279</v>
      </c>
      <c r="R25" s="66">
        <v>12.399256044637323</v>
      </c>
      <c r="S25" s="66">
        <v>3.6717459151826692</v>
      </c>
      <c r="T25" s="131"/>
    </row>
    <row r="26" spans="2:22" x14ac:dyDescent="0.3">
      <c r="J26" s="93" t="s">
        <v>147</v>
      </c>
      <c r="K26" s="100">
        <f>(K23-G25)/H25+1</f>
        <v>1.3744945180467529</v>
      </c>
      <c r="M26" s="98">
        <v>7</v>
      </c>
      <c r="N26" s="66">
        <v>1428.5714285714284</v>
      </c>
      <c r="O26" s="66">
        <v>689.65517241379303</v>
      </c>
      <c r="P26" s="66">
        <v>253.1645569620253</v>
      </c>
      <c r="Q26" s="66">
        <v>69.930069930069934</v>
      </c>
      <c r="R26" s="66">
        <v>31.007751937984494</v>
      </c>
      <c r="S26" s="66">
        <v>13.774104683195592</v>
      </c>
      <c r="T26" s="66">
        <v>6.119951040391677</v>
      </c>
    </row>
    <row r="27" spans="2:22" x14ac:dyDescent="0.3">
      <c r="O27" s="101" t="s">
        <v>164</v>
      </c>
      <c r="Q27" s="46">
        <f>$P$26/Q26</f>
        <v>3.6202531645569618</v>
      </c>
      <c r="R27" s="46">
        <f>$P$26/R26</f>
        <v>8.1645569620253156</v>
      </c>
      <c r="S27" s="46">
        <f>$P$26/S26</f>
        <v>18.379746835443036</v>
      </c>
      <c r="T27" s="81"/>
    </row>
    <row r="28" spans="2:22" x14ac:dyDescent="0.3">
      <c r="M28" s="101" t="s">
        <v>165</v>
      </c>
    </row>
    <row r="29" spans="2:22" x14ac:dyDescent="0.3">
      <c r="M29" s="101"/>
    </row>
    <row r="31" spans="2:22" x14ac:dyDescent="0.3">
      <c r="V31" s="99"/>
    </row>
  </sheetData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9"/>
  <sheetViews>
    <sheetView workbookViewId="0">
      <selection activeCell="J38" sqref="J38"/>
    </sheetView>
  </sheetViews>
  <sheetFormatPr defaultColWidth="3.625" defaultRowHeight="16.5" x14ac:dyDescent="0.3"/>
  <cols>
    <col min="1" max="1" width="3.625" style="59"/>
    <col min="2" max="2" width="29.25" style="59" customWidth="1"/>
    <col min="3" max="3" width="25.625" style="59" bestFit="1" customWidth="1"/>
    <col min="4" max="4" width="25.125" style="59" customWidth="1"/>
    <col min="5" max="5" width="22.5" style="59" bestFit="1" customWidth="1"/>
    <col min="6" max="6" width="4.375" style="59" customWidth="1"/>
    <col min="7" max="7" width="17.25" style="59" customWidth="1"/>
    <col min="8" max="8" width="12.125" style="59" bestFit="1" customWidth="1"/>
    <col min="9" max="9" width="12.125" style="59" customWidth="1"/>
    <col min="10" max="11" width="16.5" style="59" bestFit="1" customWidth="1"/>
    <col min="12" max="12" width="12.125" style="59" bestFit="1" customWidth="1"/>
    <col min="13" max="16384" width="3.625" style="59"/>
  </cols>
  <sheetData>
    <row r="2" spans="1:11" x14ac:dyDescent="0.3">
      <c r="A2" s="24"/>
      <c r="B2" s="58" t="s">
        <v>358</v>
      </c>
      <c r="F2" s="24"/>
      <c r="G2" s="253" t="s">
        <v>340</v>
      </c>
      <c r="H2" s="24"/>
      <c r="I2" s="24"/>
      <c r="J2" s="24"/>
      <c r="K2" s="24"/>
    </row>
    <row r="3" spans="1:11" x14ac:dyDescent="0.3">
      <c r="A3" s="24"/>
      <c r="B3" s="58" t="s">
        <v>353</v>
      </c>
      <c r="F3" s="24"/>
      <c r="G3" s="22" t="s">
        <v>341</v>
      </c>
      <c r="H3" s="22" t="s">
        <v>342</v>
      </c>
      <c r="I3" s="22" t="s">
        <v>483</v>
      </c>
      <c r="J3" s="22" t="s">
        <v>484</v>
      </c>
      <c r="K3" s="24"/>
    </row>
    <row r="4" spans="1:11" x14ac:dyDescent="0.3">
      <c r="A4" s="24"/>
      <c r="B4" s="58" t="s">
        <v>522</v>
      </c>
      <c r="F4" s="24"/>
      <c r="G4" s="414" t="s">
        <v>343</v>
      </c>
      <c r="H4" s="422">
        <f>SUM(J4:J6)</f>
        <v>0.81998800000000005</v>
      </c>
      <c r="I4" s="185" t="s">
        <v>431</v>
      </c>
      <c r="J4" s="202">
        <v>0.16399900000000001</v>
      </c>
      <c r="K4" s="24"/>
    </row>
    <row r="5" spans="1:11" x14ac:dyDescent="0.3">
      <c r="B5" s="24" t="s">
        <v>354</v>
      </c>
      <c r="G5" s="414"/>
      <c r="H5" s="422"/>
      <c r="I5" s="185" t="s">
        <v>432</v>
      </c>
      <c r="J5" s="202">
        <v>0.40999000000000002</v>
      </c>
    </row>
    <row r="6" spans="1:11" x14ac:dyDescent="0.3">
      <c r="B6" s="24" t="s">
        <v>357</v>
      </c>
      <c r="G6" s="414"/>
      <c r="H6" s="422"/>
      <c r="I6" s="185" t="s">
        <v>433</v>
      </c>
      <c r="J6" s="202">
        <v>0.245999</v>
      </c>
    </row>
    <row r="7" spans="1:11" x14ac:dyDescent="0.3">
      <c r="G7" s="414" t="s">
        <v>123</v>
      </c>
      <c r="H7" s="422">
        <f>SUM(J7:J9)</f>
        <v>0.12</v>
      </c>
      <c r="I7" s="185" t="s">
        <v>431</v>
      </c>
      <c r="J7" s="202">
        <v>2.4E-2</v>
      </c>
    </row>
    <row r="8" spans="1:11" x14ac:dyDescent="0.3">
      <c r="G8" s="414"/>
      <c r="H8" s="422"/>
      <c r="I8" s="185" t="s">
        <v>432</v>
      </c>
      <c r="J8" s="202">
        <v>0.06</v>
      </c>
    </row>
    <row r="9" spans="1:11" ht="17.25" x14ac:dyDescent="0.3">
      <c r="A9" s="24"/>
      <c r="B9" s="200" t="s">
        <v>434</v>
      </c>
      <c r="C9" s="24"/>
      <c r="D9" s="24"/>
      <c r="E9" s="24"/>
      <c r="F9" s="24"/>
      <c r="G9" s="414"/>
      <c r="H9" s="422"/>
      <c r="I9" s="185" t="s">
        <v>433</v>
      </c>
      <c r="J9" s="202">
        <v>3.5999999999999997E-2</v>
      </c>
    </row>
    <row r="10" spans="1:11" ht="27" x14ac:dyDescent="0.3">
      <c r="A10" s="24"/>
      <c r="B10" s="83" t="s">
        <v>438</v>
      </c>
      <c r="C10" s="83" t="s">
        <v>444</v>
      </c>
      <c r="D10" s="83" t="s">
        <v>450</v>
      </c>
      <c r="E10" s="83" t="s">
        <v>449</v>
      </c>
      <c r="F10" s="24"/>
      <c r="G10" s="414" t="s">
        <v>124</v>
      </c>
      <c r="H10" s="422">
        <f>SUM(J10:J12)</f>
        <v>0.05</v>
      </c>
      <c r="I10" s="185" t="s">
        <v>431</v>
      </c>
      <c r="J10" s="202">
        <v>0.01</v>
      </c>
    </row>
    <row r="11" spans="1:11" ht="24.95" customHeight="1" x14ac:dyDescent="0.3">
      <c r="A11" s="24"/>
      <c r="B11" s="130">
        <f>B26+C26</f>
        <v>1045802.4765675678</v>
      </c>
      <c r="C11" s="174">
        <f>E14+(B26+C26)*5</f>
        <v>7525222.3828378394</v>
      </c>
      <c r="D11" s="130">
        <f>(B26+C26)*2</f>
        <v>2091604.9531351356</v>
      </c>
      <c r="E11" s="183">
        <f>SUM(B11:D11)</f>
        <v>10662629.812540542</v>
      </c>
      <c r="F11" s="24"/>
      <c r="G11" s="414"/>
      <c r="H11" s="422"/>
      <c r="I11" s="185" t="s">
        <v>432</v>
      </c>
      <c r="J11" s="202">
        <v>2.5000000000000001E-2</v>
      </c>
    </row>
    <row r="12" spans="1:11" x14ac:dyDescent="0.3">
      <c r="A12" s="24"/>
      <c r="F12" s="24"/>
      <c r="G12" s="414"/>
      <c r="H12" s="422"/>
      <c r="I12" s="185" t="s">
        <v>433</v>
      </c>
      <c r="J12" s="202">
        <v>1.4999999999999999E-2</v>
      </c>
    </row>
    <row r="13" spans="1:11" ht="27" x14ac:dyDescent="0.3">
      <c r="A13" s="24"/>
      <c r="B13" s="83" t="s">
        <v>442</v>
      </c>
      <c r="C13" s="83" t="s">
        <v>443</v>
      </c>
      <c r="D13" s="83" t="s">
        <v>446</v>
      </c>
      <c r="E13" s="83" t="s">
        <v>447</v>
      </c>
      <c r="F13" s="24"/>
      <c r="G13" s="414" t="s">
        <v>125</v>
      </c>
      <c r="H13" s="422">
        <f>SUM(J13:J15)</f>
        <v>0.01</v>
      </c>
      <c r="I13" s="185" t="s">
        <v>431</v>
      </c>
      <c r="J13" s="202">
        <v>2E-3</v>
      </c>
    </row>
    <row r="14" spans="1:11" x14ac:dyDescent="0.3">
      <c r="A14" s="24"/>
      <c r="B14" s="177">
        <f>$J$8*$H$23+$J$11*$I$23+$I$23/2</f>
        <v>6.5325000000000001E-3</v>
      </c>
      <c r="C14" s="178">
        <f>100%/B14/11</f>
        <v>13.916431826879586</v>
      </c>
      <c r="D14" s="179">
        <f>INT(C14*$J$27)</f>
        <v>459242</v>
      </c>
      <c r="E14" s="176">
        <f>D14*5</f>
        <v>2296210</v>
      </c>
      <c r="G14" s="414"/>
      <c r="H14" s="422"/>
      <c r="I14" s="185" t="s">
        <v>432</v>
      </c>
      <c r="J14" s="202">
        <v>5.0000000000000001E-3</v>
      </c>
    </row>
    <row r="15" spans="1:11" x14ac:dyDescent="0.3">
      <c r="A15" s="24"/>
      <c r="B15" s="24"/>
      <c r="C15" s="24"/>
      <c r="D15" s="24"/>
      <c r="E15" s="24"/>
      <c r="G15" s="414"/>
      <c r="H15" s="422"/>
      <c r="I15" s="185" t="s">
        <v>433</v>
      </c>
      <c r="J15" s="202">
        <v>3.0000000000000001E-3</v>
      </c>
    </row>
    <row r="16" spans="1:11" x14ac:dyDescent="0.3">
      <c r="A16" s="24"/>
      <c r="G16" s="414" t="s">
        <v>126</v>
      </c>
      <c r="H16" s="422">
        <f>SUM(J16:J18)</f>
        <v>3.0000000000000001E-6</v>
      </c>
      <c r="I16" s="185" t="s">
        <v>431</v>
      </c>
      <c r="J16" s="202">
        <v>9.9999999999999995E-7</v>
      </c>
    </row>
    <row r="17" spans="1:11" ht="17.25" x14ac:dyDescent="0.3">
      <c r="A17" s="24"/>
      <c r="B17" s="200" t="s">
        <v>435</v>
      </c>
      <c r="C17" s="24"/>
      <c r="D17" s="24"/>
      <c r="E17" s="24"/>
      <c r="G17" s="414"/>
      <c r="H17" s="422"/>
      <c r="I17" s="185" t="s">
        <v>432</v>
      </c>
      <c r="J17" s="202">
        <v>9.9999999999999995E-7</v>
      </c>
    </row>
    <row r="18" spans="1:11" ht="27" x14ac:dyDescent="0.3">
      <c r="A18" s="24"/>
      <c r="B18" s="83" t="s">
        <v>438</v>
      </c>
      <c r="C18" s="83" t="s">
        <v>437</v>
      </c>
      <c r="D18" s="83" t="s">
        <v>436</v>
      </c>
      <c r="E18" s="83" t="s">
        <v>439</v>
      </c>
      <c r="G18" s="414"/>
      <c r="H18" s="422"/>
      <c r="I18" s="185" t="s">
        <v>433</v>
      </c>
      <c r="J18" s="202">
        <v>9.9999999999999995E-7</v>
      </c>
    </row>
    <row r="19" spans="1:11" ht="24.95" customHeight="1" x14ac:dyDescent="0.3">
      <c r="A19" s="24"/>
      <c r="B19" s="180">
        <f>B26+C26</f>
        <v>1045802.4765675678</v>
      </c>
      <c r="C19" s="182">
        <f>E22+(B26+C26)*5</f>
        <v>62634292.382837839</v>
      </c>
      <c r="D19" s="180">
        <f>(B26+C26)*2</f>
        <v>2091604.9531351356</v>
      </c>
      <c r="E19" s="175">
        <f>SUM(B19:D19)</f>
        <v>65771699.812540539</v>
      </c>
      <c r="F19" s="24"/>
    </row>
    <row r="20" spans="1:11" x14ac:dyDescent="0.3">
      <c r="A20" s="24"/>
      <c r="C20" s="24"/>
      <c r="D20" s="24"/>
      <c r="E20" s="24"/>
      <c r="F20" s="24"/>
      <c r="G20" s="261" t="s">
        <v>360</v>
      </c>
      <c r="H20" s="128"/>
      <c r="I20" s="128"/>
      <c r="J20" s="128"/>
      <c r="K20" s="24"/>
    </row>
    <row r="21" spans="1:11" ht="27" x14ac:dyDescent="0.3">
      <c r="A21" s="24"/>
      <c r="B21" s="83" t="s">
        <v>452</v>
      </c>
      <c r="C21" s="83" t="s">
        <v>451</v>
      </c>
      <c r="D21" s="83" t="s">
        <v>453</v>
      </c>
      <c r="E21" s="83" t="s">
        <v>448</v>
      </c>
      <c r="F21" s="24"/>
      <c r="G21" s="22" t="s">
        <v>346</v>
      </c>
      <c r="H21" s="22" t="s">
        <v>355</v>
      </c>
      <c r="I21" s="22" t="s">
        <v>356</v>
      </c>
      <c r="J21" s="22" t="s">
        <v>454</v>
      </c>
      <c r="K21" s="22" t="s">
        <v>455</v>
      </c>
    </row>
    <row r="22" spans="1:11" x14ac:dyDescent="0.3">
      <c r="B22" s="177">
        <f>$J$8*$J$23+$J$11*$K$23+$K$23/2</f>
        <v>2.6130000000000001E-4</v>
      </c>
      <c r="C22" s="178">
        <f>100%/B22/11</f>
        <v>347.91079567198972</v>
      </c>
      <c r="D22" s="179">
        <f>INT(C22*$J$27)</f>
        <v>11481056</v>
      </c>
      <c r="E22" s="181">
        <f>D22*5</f>
        <v>57405280</v>
      </c>
      <c r="F22" s="24"/>
      <c r="G22" s="125" t="s">
        <v>347</v>
      </c>
      <c r="H22" s="127">
        <v>0.02</v>
      </c>
      <c r="I22" s="127">
        <f>H22/8</f>
        <v>2.5000000000000001E-3</v>
      </c>
      <c r="J22" s="207">
        <f>H22/6</f>
        <v>3.3333333333333335E-3</v>
      </c>
      <c r="K22" s="207">
        <f>I22/6</f>
        <v>4.1666666666666669E-4</v>
      </c>
    </row>
    <row r="23" spans="1:11" x14ac:dyDescent="0.3">
      <c r="F23" s="24"/>
      <c r="G23" s="125" t="s">
        <v>344</v>
      </c>
      <c r="H23" s="127">
        <v>5.1999999999999998E-2</v>
      </c>
      <c r="I23" s="127">
        <f>H23/8</f>
        <v>6.4999999999999997E-3</v>
      </c>
      <c r="J23" s="207">
        <f>H23/25</f>
        <v>2.0799999999999998E-3</v>
      </c>
      <c r="K23" s="207">
        <f>I23/25</f>
        <v>2.5999999999999998E-4</v>
      </c>
    </row>
    <row r="24" spans="1:11" ht="17.25" x14ac:dyDescent="0.3">
      <c r="B24" s="200" t="s">
        <v>445</v>
      </c>
      <c r="C24" s="24"/>
      <c r="D24" s="24"/>
      <c r="F24" s="24"/>
      <c r="G24" s="125" t="s">
        <v>345</v>
      </c>
      <c r="H24" s="127">
        <v>0.03</v>
      </c>
      <c r="I24" s="127">
        <v>3.8E-3</v>
      </c>
      <c r="J24" s="207">
        <f>H24/6</f>
        <v>5.0000000000000001E-3</v>
      </c>
      <c r="K24" s="207">
        <f>I24/6</f>
        <v>6.333333333333333E-4</v>
      </c>
    </row>
    <row r="25" spans="1:11" ht="27" x14ac:dyDescent="0.3">
      <c r="B25" s="83" t="s">
        <v>441</v>
      </c>
      <c r="C25" s="83" t="s">
        <v>440</v>
      </c>
      <c r="D25" s="24"/>
      <c r="F25" s="24"/>
    </row>
    <row r="26" spans="1:11" x14ac:dyDescent="0.3">
      <c r="B26" s="184">
        <f>H31</f>
        <v>145528.36655284822</v>
      </c>
      <c r="C26" s="184">
        <f>SUM(I35:I38)</f>
        <v>900274.11001471954</v>
      </c>
      <c r="D26" s="24"/>
      <c r="F26" s="24"/>
      <c r="G26" s="253" t="s">
        <v>485</v>
      </c>
      <c r="H26" s="58"/>
      <c r="J26" s="22" t="s">
        <v>348</v>
      </c>
    </row>
    <row r="27" spans="1:11" x14ac:dyDescent="0.3">
      <c r="F27" s="24"/>
      <c r="G27" s="105" t="s">
        <v>171</v>
      </c>
      <c r="H27" s="22" t="s">
        <v>172</v>
      </c>
      <c r="J27" s="129">
        <f>'컨텐츠 가격'!C33*'컨텐츠 가격'!F4</f>
        <v>33000</v>
      </c>
    </row>
    <row r="28" spans="1:11" x14ac:dyDescent="0.3">
      <c r="G28" s="106" t="s">
        <v>208</v>
      </c>
      <c r="H28" s="129">
        <f>'컨텐츠 가격'!J24</f>
        <v>40752.438765601066</v>
      </c>
    </row>
    <row r="29" spans="1:11" x14ac:dyDescent="0.3">
      <c r="G29" s="106" t="s">
        <v>210</v>
      </c>
      <c r="H29" s="129">
        <f>'컨텐츠 가격'!J25</f>
        <v>126207.05461514313</v>
      </c>
    </row>
    <row r="30" spans="1:11" x14ac:dyDescent="0.3">
      <c r="G30" s="106" t="s">
        <v>213</v>
      </c>
      <c r="H30" s="129">
        <f>'컨텐츠 가격'!J26</f>
        <v>269625.60627780046</v>
      </c>
    </row>
    <row r="31" spans="1:11" x14ac:dyDescent="0.3">
      <c r="G31" s="106" t="s">
        <v>352</v>
      </c>
      <c r="H31" s="129">
        <f>'컨텐츠 가격'!J27</f>
        <v>145528.36655284822</v>
      </c>
      <c r="I31" s="172"/>
      <c r="J31" s="172"/>
    </row>
    <row r="33" spans="5:9" x14ac:dyDescent="0.3">
      <c r="E33" s="24"/>
      <c r="G33" s="253" t="s">
        <v>351</v>
      </c>
    </row>
    <row r="34" spans="5:9" x14ac:dyDescent="0.3">
      <c r="E34" s="24"/>
      <c r="G34" s="83" t="s">
        <v>205</v>
      </c>
      <c r="H34" s="83" t="s">
        <v>349</v>
      </c>
      <c r="I34" s="83" t="s">
        <v>350</v>
      </c>
    </row>
    <row r="35" spans="5:9" x14ac:dyDescent="0.3">
      <c r="E35" s="24"/>
      <c r="G35" s="65">
        <v>4</v>
      </c>
      <c r="H35" s="90">
        <f>정수획득!L23</f>
        <v>1690</v>
      </c>
      <c r="I35" s="129">
        <f>H35/'불멸 장비 뽑기 획득 비용'!$H$14*'불멸 장비 뽑기 획득 비용'!$C$4</f>
        <v>24323.175053153791</v>
      </c>
    </row>
    <row r="36" spans="5:9" x14ac:dyDescent="0.3">
      <c r="G36" s="65">
        <v>5</v>
      </c>
      <c r="H36" s="90">
        <f>정수획득!L24</f>
        <v>3949</v>
      </c>
      <c r="I36" s="129">
        <f>H36/'불멸 장비 뽑기 획득 비용'!$H$14*'불멸 장비 뽑기 획득 비용'!$C$4</f>
        <v>56835.632121245166</v>
      </c>
    </row>
    <row r="37" spans="5:9" x14ac:dyDescent="0.3">
      <c r="G37" s="65">
        <v>6</v>
      </c>
      <c r="H37" s="90">
        <f>정수획득!L25</f>
        <v>9606</v>
      </c>
      <c r="I37" s="129">
        <f>H37/'불멸 장비 뽑기 획득 비용'!$H$14*'불멸 장비 뽑기 획득 비용'!$C$4</f>
        <v>138253.5026985771</v>
      </c>
    </row>
    <row r="38" spans="5:9" x14ac:dyDescent="0.3">
      <c r="G38" s="65">
        <v>7</v>
      </c>
      <c r="H38" s="90">
        <f>정수획득!L26</f>
        <v>47307</v>
      </c>
      <c r="I38" s="129">
        <f>H38/'불멸 장비 뽑기 획득 비용'!$H$14*'불멸 장비 뽑기 획득 비용'!$C$4</f>
        <v>680861.8001417435</v>
      </c>
    </row>
    <row r="39" spans="5:9" x14ac:dyDescent="0.3">
      <c r="G39" s="106" t="s">
        <v>352</v>
      </c>
      <c r="H39" s="32">
        <f>SUM(H36:H38)</f>
        <v>60862</v>
      </c>
      <c r="I39" s="129">
        <f>SUM(I36:I38)</f>
        <v>875950.93496156577</v>
      </c>
    </row>
  </sheetData>
  <mergeCells count="10">
    <mergeCell ref="G7:G9"/>
    <mergeCell ref="H7:H9"/>
    <mergeCell ref="G4:G6"/>
    <mergeCell ref="H4:H6"/>
    <mergeCell ref="G16:G18"/>
    <mergeCell ref="H16:H18"/>
    <mergeCell ref="G13:G15"/>
    <mergeCell ref="H13:H15"/>
    <mergeCell ref="G10:G12"/>
    <mergeCell ref="H10:H12"/>
  </mergeCells>
  <phoneticPr fontId="3" type="noConversion"/>
  <pageMargins left="0.7" right="0.7" top="0.75" bottom="0.75" header="0.3" footer="0.3"/>
  <pageSetup paperSize="9" orientation="portrait" verticalDpi="0" r:id="rId1"/>
  <ignoredErrors>
    <ignoredError sqref="H10 H13 H16" formulaRange="1"/>
    <ignoredError sqref="J23:K2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18</vt:i4>
      </vt:variant>
      <vt:variant>
        <vt:lpstr>이름 지정된 범위</vt:lpstr>
      </vt:variant>
      <vt:variant>
        <vt:i4>1</vt:i4>
      </vt:variant>
    </vt:vector>
  </HeadingPairs>
  <TitlesOfParts>
    <vt:vector size="19" baseType="lpstr">
      <vt:lpstr>과금단계설정</vt:lpstr>
      <vt:lpstr>출시기념 패키지 개선</vt:lpstr>
      <vt:lpstr>프리미엄 패키지 개선</vt:lpstr>
      <vt:lpstr>상점 패키지 가격 개선</vt:lpstr>
      <vt:lpstr>컨텐츠 가격</vt:lpstr>
      <vt:lpstr>장비 등급별 가격</vt:lpstr>
      <vt:lpstr>룬스톤 등급별 가격</vt:lpstr>
      <vt:lpstr>불멸 장비 뽑기 획득 비용</vt:lpstr>
      <vt:lpstr>불멸 녹스 장비 세트 획득 비용</vt:lpstr>
      <vt:lpstr>불멸장비획득 뽑기vs열쇠 비교</vt:lpstr>
      <vt:lpstr>재화-다이아 획득</vt:lpstr>
      <vt:lpstr>재화-골드획득</vt:lpstr>
      <vt:lpstr>정수획득</vt:lpstr>
      <vt:lpstr>강화&amp;합성 비용</vt:lpstr>
      <vt:lpstr>표-강화단계 정수량</vt:lpstr>
      <vt:lpstr>게임별 열쇠소모 비교</vt:lpstr>
      <vt:lpstr>캐릭터 성장</vt:lpstr>
      <vt:lpstr>수호자 성장</vt:lpstr>
      <vt:lpstr>'프리미엄 패키지 개선'!Print_Area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Joongwon</dc:creator>
  <cp:lastModifiedBy>taekhoon</cp:lastModifiedBy>
  <dcterms:created xsi:type="dcterms:W3CDTF">2016-09-08T08:37:24Z</dcterms:created>
  <dcterms:modified xsi:type="dcterms:W3CDTF">2017-04-02T11:54:46Z</dcterms:modified>
</cp:coreProperties>
</file>