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13. 유료화\"/>
    </mc:Choice>
  </mc:AlternateContent>
  <bookViews>
    <workbookView xWindow="0" yWindow="0" windowWidth="23610" windowHeight="13620" activeTab="1"/>
  </bookViews>
  <sheets>
    <sheet name="게임 재화" sheetId="1" r:id="rId1"/>
    <sheet name="재화 가치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2" l="1"/>
  <c r="AB17" i="2"/>
  <c r="AB16" i="2"/>
  <c r="U5" i="2" l="1"/>
  <c r="U35" i="2"/>
  <c r="U26" i="2"/>
  <c r="H36" i="2" l="1"/>
  <c r="H37" i="2"/>
  <c r="H25" i="2"/>
  <c r="H23" i="2"/>
  <c r="H17" i="2"/>
  <c r="H16" i="2"/>
  <c r="H15" i="2"/>
  <c r="H14" i="2"/>
  <c r="H13" i="2"/>
  <c r="H12" i="2"/>
  <c r="H11" i="2"/>
  <c r="F17" i="2" l="1"/>
  <c r="D28" i="2" l="1"/>
  <c r="D27" i="2"/>
  <c r="D26" i="2"/>
  <c r="D25" i="2"/>
  <c r="D24" i="2"/>
  <c r="G36" i="2" l="1"/>
  <c r="U16" i="2"/>
  <c r="G40" i="2"/>
  <c r="F40" i="2"/>
  <c r="AA26" i="2"/>
  <c r="F39" i="2"/>
  <c r="F38" i="2"/>
  <c r="F37" i="2"/>
  <c r="F16" i="2"/>
  <c r="AA9" i="2"/>
  <c r="AA8" i="2"/>
  <c r="AA7" i="2"/>
  <c r="AA6" i="2"/>
  <c r="AA5" i="2"/>
  <c r="AA18" i="2"/>
  <c r="AA17" i="2"/>
  <c r="AA16" i="2"/>
  <c r="AA27" i="2"/>
  <c r="AA49" i="2"/>
  <c r="AA48" i="2"/>
  <c r="AA47" i="2"/>
  <c r="AA46" i="2"/>
  <c r="AA45" i="2"/>
  <c r="G37" i="2"/>
  <c r="G38" i="2"/>
  <c r="G39" i="2"/>
  <c r="G17" i="2"/>
  <c r="P22" i="2"/>
  <c r="U21" i="2"/>
  <c r="U20" i="2"/>
  <c r="U19" i="2"/>
  <c r="U18" i="2"/>
  <c r="U17" i="2"/>
  <c r="G23" i="2"/>
  <c r="P31" i="2"/>
  <c r="P41" i="2"/>
  <c r="P51" i="2"/>
  <c r="P5" i="2" l="1"/>
  <c r="F12" i="2"/>
  <c r="F11" i="2"/>
  <c r="P30" i="2"/>
  <c r="P29" i="2"/>
  <c r="P28" i="2"/>
  <c r="P27" i="2"/>
  <c r="P26" i="2"/>
  <c r="G28" i="2"/>
  <c r="G27" i="2"/>
  <c r="G26" i="2"/>
  <c r="G25" i="2"/>
  <c r="G24" i="2"/>
  <c r="G16" i="2"/>
  <c r="G15" i="2"/>
  <c r="G14" i="2"/>
  <c r="G13" i="2"/>
  <c r="G12" i="2"/>
  <c r="G11" i="2"/>
  <c r="U11" i="2"/>
  <c r="U10" i="2"/>
  <c r="U9" i="2"/>
  <c r="U8" i="2"/>
  <c r="U7" i="2"/>
  <c r="U6" i="2"/>
  <c r="U30" i="2"/>
  <c r="U29" i="2"/>
  <c r="U28" i="2"/>
  <c r="U27" i="2"/>
  <c r="U40" i="2"/>
  <c r="U39" i="2"/>
  <c r="U38" i="2"/>
  <c r="U37" i="2"/>
  <c r="U36" i="2"/>
  <c r="U49" i="2"/>
  <c r="U48" i="2"/>
  <c r="U47" i="2"/>
  <c r="U46" i="2"/>
  <c r="U45" i="2"/>
  <c r="P45" i="2"/>
  <c r="P50" i="2"/>
  <c r="P49" i="2"/>
  <c r="P48" i="2"/>
  <c r="P47" i="2"/>
  <c r="P46" i="2"/>
  <c r="P21" i="2"/>
  <c r="P20" i="2"/>
  <c r="P19" i="2"/>
  <c r="P18" i="2"/>
  <c r="P17" i="2"/>
  <c r="P16" i="2"/>
  <c r="P40" i="2"/>
  <c r="P39" i="2"/>
  <c r="P38" i="2"/>
  <c r="P37" i="2"/>
  <c r="P36" i="2"/>
  <c r="P35" i="2"/>
  <c r="P10" i="2"/>
  <c r="P9" i="2"/>
  <c r="P8" i="2"/>
  <c r="P7" i="2"/>
  <c r="P6" i="2"/>
  <c r="F28" i="2"/>
  <c r="F27" i="2"/>
  <c r="F26" i="2"/>
  <c r="F25" i="2"/>
  <c r="F24" i="2"/>
  <c r="F15" i="2"/>
  <c r="F14" i="2"/>
  <c r="F13" i="2"/>
  <c r="H40" i="2" l="1"/>
  <c r="H39" i="2"/>
  <c r="H38" i="2"/>
  <c r="V29" i="2"/>
  <c r="V28" i="2"/>
  <c r="V27" i="2"/>
  <c r="V30" i="2"/>
  <c r="V26" i="2"/>
  <c r="V9" i="2"/>
  <c r="V11" i="2"/>
  <c r="V5" i="2"/>
  <c r="V7" i="2"/>
  <c r="V10" i="2"/>
  <c r="V6" i="2"/>
  <c r="V8" i="2"/>
  <c r="V19" i="2"/>
  <c r="V18" i="2"/>
  <c r="V21" i="2"/>
  <c r="V17" i="2"/>
  <c r="V20" i="2"/>
  <c r="V16" i="2"/>
  <c r="AB35" i="2"/>
  <c r="V37" i="2"/>
  <c r="V40" i="2"/>
  <c r="V36" i="2"/>
  <c r="V39" i="2"/>
  <c r="V35" i="2"/>
  <c r="V38" i="2"/>
  <c r="H28" i="2"/>
  <c r="H24" i="2"/>
  <c r="H26" i="2"/>
  <c r="H27" i="2"/>
  <c r="V49" i="2"/>
  <c r="V45" i="2"/>
  <c r="V48" i="2"/>
  <c r="V47" i="2"/>
  <c r="V46" i="2"/>
  <c r="AB49" i="2"/>
  <c r="AB45" i="2"/>
  <c r="AB48" i="2"/>
  <c r="AB47" i="2"/>
  <c r="AB46" i="2"/>
  <c r="AB27" i="2"/>
  <c r="AB26" i="2"/>
  <c r="AB9" i="2"/>
  <c r="AB5" i="2"/>
  <c r="AB8" i="2"/>
  <c r="AB7" i="2"/>
  <c r="AB6" i="2"/>
</calcChain>
</file>

<file path=xl/sharedStrings.xml><?xml version="1.0" encoding="utf-8"?>
<sst xmlns="http://schemas.openxmlformats.org/spreadsheetml/2006/main" count="216" uniqueCount="113">
  <si>
    <t>1. 재화 종류</t>
    <phoneticPr fontId="1" type="noConversion"/>
  </si>
  <si>
    <t>&gt; 골드(Gold) : 게임 내 재화로 일반뽑기, 강화 비용, 합성 비용, 조력자 조각 구입 등에 사용되는 재화</t>
    <phoneticPr fontId="1" type="noConversion"/>
  </si>
  <si>
    <t>&gt; 열쇠(Key) : 게임 내 재화로 일반던전, 정예던전, 균열던전 입장 시 사용되는 재화</t>
    <phoneticPr fontId="1" type="noConversion"/>
  </si>
  <si>
    <t>&gt; 균열석(RiftKeyStone) : 게임 내 재화로 일반던전, 정예던전, 균열던전 입장 시 사용되는 재화</t>
    <phoneticPr fontId="1" type="noConversion"/>
  </si>
  <si>
    <t>&gt; 젬(Gem) : 게임 내 재화로 고급뽑기, 입장 횟수 초기화, 조력자 조각 구입 등에 사용되는 재화</t>
    <phoneticPr fontId="1" type="noConversion"/>
  </si>
  <si>
    <t>&gt; 트로피(Trophy) : 게임 내 재화로 일반뽑기, 열쇠 구입 등에 사용되는 재화</t>
    <phoneticPr fontId="1" type="noConversion"/>
  </si>
  <si>
    <t>2. 재화 종류별 획득 방법</t>
    <phoneticPr fontId="1" type="noConversion"/>
  </si>
  <si>
    <t>젬</t>
    <phoneticPr fontId="1" type="noConversion"/>
  </si>
  <si>
    <t>골드</t>
    <phoneticPr fontId="1" type="noConversion"/>
  </si>
  <si>
    <t>구분</t>
    <phoneticPr fontId="1" type="noConversion"/>
  </si>
  <si>
    <t>일반 / 정예던전</t>
    <phoneticPr fontId="1" type="noConversion"/>
  </si>
  <si>
    <t>열쇠</t>
    <phoneticPr fontId="1" type="noConversion"/>
  </si>
  <si>
    <t>균열석</t>
    <phoneticPr fontId="1" type="noConversion"/>
  </si>
  <si>
    <t>요일던전</t>
    <phoneticPr fontId="1" type="noConversion"/>
  </si>
  <si>
    <t>균열던전</t>
    <phoneticPr fontId="1" type="noConversion"/>
  </si>
  <si>
    <t>초월던전</t>
    <phoneticPr fontId="1" type="noConversion"/>
  </si>
  <si>
    <t>기타</t>
    <phoneticPr fontId="1" type="noConversion"/>
  </si>
  <si>
    <t>던전별 클리어 보상</t>
    <phoneticPr fontId="1" type="noConversion"/>
  </si>
  <si>
    <t>상점</t>
    <phoneticPr fontId="1" type="noConversion"/>
  </si>
  <si>
    <t>골드 환전(젬 -&gt; 골드)</t>
    <phoneticPr fontId="1" type="noConversion"/>
  </si>
  <si>
    <t>열쇠 구입(젬 -&gt; 열쇠)
열쇠 구입(트로피 -&gt; 열쇠)</t>
    <phoneticPr fontId="1" type="noConversion"/>
  </si>
  <si>
    <t>상점 구입</t>
    <phoneticPr fontId="1" type="noConversion"/>
  </si>
  <si>
    <t>친구 선물
일일미션 보상
주간미션 보상
월간미션 보상
업적 보상
출석 보상</t>
    <phoneticPr fontId="1" type="noConversion"/>
  </si>
  <si>
    <t>결투장</t>
    <phoneticPr fontId="1" type="noConversion"/>
  </si>
  <si>
    <t>결투장 주간 랭킹 보상</t>
  </si>
  <si>
    <t>던전 입장</t>
    <phoneticPr fontId="1" type="noConversion"/>
  </si>
  <si>
    <t>아이템</t>
    <phoneticPr fontId="1" type="noConversion"/>
  </si>
  <si>
    <t>일일미션 보상
주간미션 보상
월간미션 보상
업적 보상
출석 보상
아이템 판매</t>
    <phoneticPr fontId="1" type="noConversion"/>
  </si>
  <si>
    <t>아바타 아이템 구입 비용
아이템 마법 부여 비용</t>
    <phoneticPr fontId="1" type="noConversion"/>
  </si>
  <si>
    <t>젬 결제(캐시 -&gt; 젬)
월정액 결제(캐시 -&gt; 젬)</t>
    <phoneticPr fontId="1" type="noConversion"/>
  </si>
  <si>
    <t>스킬</t>
    <phoneticPr fontId="1" type="noConversion"/>
  </si>
  <si>
    <t>고급 장비 1회 뽑기
고급 장비 10+1회 뽑기
고급 룬스톤 1회 뽑기
고급 룬스톤 10+1회 뽑기
조력자 조각 구입 비용</t>
    <phoneticPr fontId="1" type="noConversion"/>
  </si>
  <si>
    <t>균열던전 입장 횟수 초기화 비용
게임 중 캐릭터 사망 시 부활 비용</t>
    <phoneticPr fontId="1" type="noConversion"/>
  </si>
  <si>
    <t>요일던전 입장 횟수 초기화 비용
게임 중 캐릭터 사망 시 부활 비용</t>
    <phoneticPr fontId="1" type="noConversion"/>
  </si>
  <si>
    <t>일반 장비 1회 뽑기
일반 룬스톤 1회 뽑기
조력자 조각 구입 비용</t>
    <phoneticPr fontId="1" type="noConversion"/>
  </si>
  <si>
    <t>균열던전 클리어 보상</t>
    <phoneticPr fontId="1" type="noConversion"/>
  </si>
  <si>
    <t>3. 재화 종류별 소모 방법</t>
    <phoneticPr fontId="1" type="noConversion"/>
  </si>
  <si>
    <t>결투장 입장 횟수 초기화 비용</t>
    <phoneticPr fontId="1" type="noConversion"/>
  </si>
  <si>
    <t>아바타 아이템 구입 비용
장비 아이템 강화 비용
장비 아이템 합성 비용
장비 아이템 승급 비용
장비 아이템 마법 부여 비용
조력자 소환 비용
조력자 승급 비용</t>
    <phoneticPr fontId="1" type="noConversion"/>
  </si>
  <si>
    <t>게임 재화</t>
    <phoneticPr fontId="1" type="noConversion"/>
  </si>
  <si>
    <t>재화 가치</t>
    <phoneticPr fontId="1" type="noConversion"/>
  </si>
  <si>
    <t>1. 젬 충전 비율</t>
    <phoneticPr fontId="1" type="noConversion"/>
  </si>
  <si>
    <t>가격(\)</t>
    <phoneticPr fontId="1" type="noConversion"/>
  </si>
  <si>
    <t>월정액 5,500</t>
    <phoneticPr fontId="1" type="noConversion"/>
  </si>
  <si>
    <t>2. 골드 환전 비율</t>
    <phoneticPr fontId="1" type="noConversion"/>
  </si>
  <si>
    <t>3. 행동력 구입 비율</t>
    <phoneticPr fontId="1" type="noConversion"/>
  </si>
  <si>
    <t>월정액</t>
    <phoneticPr fontId="1" type="noConversion"/>
  </si>
  <si>
    <t>X</t>
    <phoneticPr fontId="1" type="noConversion"/>
  </si>
  <si>
    <t>20X28</t>
    <phoneticPr fontId="1" type="noConversion"/>
  </si>
  <si>
    <t>가격(Gem)</t>
    <phoneticPr fontId="1" type="noConversion"/>
  </si>
  <si>
    <t>기본 구입</t>
    <phoneticPr fontId="1" type="noConversion"/>
  </si>
  <si>
    <t>추가 구입</t>
    <phoneticPr fontId="1" type="noConversion"/>
  </si>
  <si>
    <t>가격(Trophy)</t>
    <phoneticPr fontId="1" type="noConversion"/>
  </si>
  <si>
    <t>300X20</t>
    <phoneticPr fontId="1" type="noConversion"/>
  </si>
  <si>
    <t>즉시 1500
7일마다 400
최종일 500</t>
    <phoneticPr fontId="1" type="noConversion"/>
  </si>
  <si>
    <t>200X28</t>
    <phoneticPr fontId="1" type="noConversion"/>
  </si>
  <si>
    <t>&gt; 세븐나이츠 보석 충전</t>
    <phoneticPr fontId="1" type="noConversion"/>
  </si>
  <si>
    <t>&gt; 히트 보석 충전</t>
    <phoneticPr fontId="1" type="noConversion"/>
  </si>
  <si>
    <t>&gt; 로스트킹덤 보석 충전</t>
    <phoneticPr fontId="1" type="noConversion"/>
  </si>
  <si>
    <t>&gt; 레이븐 보석 충전</t>
    <phoneticPr fontId="1" type="noConversion"/>
  </si>
  <si>
    <t>&gt; 콘(KON) 보석 충전</t>
    <phoneticPr fontId="1" type="noConversion"/>
  </si>
  <si>
    <t>&gt; 세븐나이츠 골드 환전</t>
    <phoneticPr fontId="1" type="noConversion"/>
  </si>
  <si>
    <t>&gt; 로스트킹덤 골드 환전</t>
    <phoneticPr fontId="1" type="noConversion"/>
  </si>
  <si>
    <t>&gt; 레이븐 골드 환전</t>
    <phoneticPr fontId="1" type="noConversion"/>
  </si>
  <si>
    <t>&gt; 콘(KON) 골드 환전</t>
    <phoneticPr fontId="1" type="noConversion"/>
  </si>
  <si>
    <t>&gt; 콘(KON) 행동력 구입</t>
    <phoneticPr fontId="1" type="noConversion"/>
  </si>
  <si>
    <t>&gt; 레이븐 행동력 구입</t>
    <phoneticPr fontId="1" type="noConversion"/>
  </si>
  <si>
    <t>&gt; 로스트킹덤 행동력 구입</t>
    <phoneticPr fontId="1" type="noConversion"/>
  </si>
  <si>
    <t>&gt; 세븐나이츠 행동력 구입</t>
    <phoneticPr fontId="1" type="noConversion"/>
  </si>
  <si>
    <t>&gt; 히트 행동력 구입</t>
    <phoneticPr fontId="1" type="noConversion"/>
  </si>
  <si>
    <t>&gt; 히트 골드 환전</t>
    <phoneticPr fontId="1" type="noConversion"/>
  </si>
  <si>
    <t>가격(\)</t>
    <phoneticPr fontId="1" type="noConversion"/>
  </si>
  <si>
    <t>월정액 5,500</t>
    <phoneticPr fontId="1" type="noConversion"/>
  </si>
  <si>
    <t>총합 젬 개당가치(\)</t>
    <phoneticPr fontId="1" type="noConversion"/>
  </si>
  <si>
    <t>210X30</t>
    <phoneticPr fontId="1" type="noConversion"/>
  </si>
  <si>
    <t>200X30</t>
    <phoneticPr fontId="1" type="noConversion"/>
  </si>
  <si>
    <t>기본환전(Gold)</t>
    <phoneticPr fontId="1" type="noConversion"/>
  </si>
  <si>
    <t>기본충전(Gem)</t>
    <phoneticPr fontId="1" type="noConversion"/>
  </si>
  <si>
    <t>보너스(Gem)</t>
    <phoneticPr fontId="1" type="noConversion"/>
  </si>
  <si>
    <t>보너스(Gold)</t>
    <phoneticPr fontId="1" type="noConversion"/>
  </si>
  <si>
    <t>보너스비율(%)</t>
    <phoneticPr fontId="1" type="noConversion"/>
  </si>
  <si>
    <t>&gt; 출석, 업적 등에서 지급되는 젬 수량이 1~3개 등 극소량일 경우 유저 만족감을 충족시킬 수 없기 때문에 개당 젬 가치를 낮춘다.</t>
    <phoneticPr fontId="1" type="noConversion"/>
  </si>
  <si>
    <t>&gt; 월정액의 경우 결제효율을 타 게임보다 높게 설정하여 많은 유저의 결제를 유도한다.</t>
    <phoneticPr fontId="1" type="noConversion"/>
  </si>
  <si>
    <t>&gt; 3,300원 결제 구간을 제공하여 과금 허들을 낮춘다.</t>
    <phoneticPr fontId="1" type="noConversion"/>
  </si>
  <si>
    <t>&gt; 낮아진 젬 가격에 상응하도록 뽑기 가격 등을 설정한다. 고급 1회 뽑기 가격 300젬</t>
    <phoneticPr fontId="1" type="noConversion"/>
  </si>
  <si>
    <t>&gt; 월정액 상품은 일일 보석지급 200개 X 30일과 최초 젬 지급 1,500개 외에 즉시완료권 등 추가 설정 가능하도록 제공한다.</t>
    <phoneticPr fontId="1" type="noConversion"/>
  </si>
  <si>
    <t>* 보너스 젬 대신 별도의 토파즈 지급</t>
    <phoneticPr fontId="1" type="noConversion"/>
  </si>
  <si>
    <t>&gt; 젬으로 행동력(열쇠)을 구입하는 방식외에 우정포인트(트로피)로도 구입할 수 있도록 하여 커뮤니티를 강화한다.</t>
    <phoneticPr fontId="1" type="noConversion"/>
  </si>
  <si>
    <t>던전 1회 입장 반영 가치(\)</t>
    <phoneticPr fontId="1" type="noConversion"/>
  </si>
  <si>
    <t>총합 환전 비용(\)</t>
    <phoneticPr fontId="1" type="noConversion"/>
  </si>
  <si>
    <t>&gt; 기본 환전 젬 개당가치를 타 게임에 비해 상대적으로 높게 설정하고, 아이템 강화 등 골드 소모량을 높게 설정한다.</t>
    <phoneticPr fontId="1" type="noConversion"/>
  </si>
  <si>
    <t>젬 1개당 결제 가격(\)</t>
    <phoneticPr fontId="1" type="noConversion"/>
  </si>
  <si>
    <t>젬 1개당 행동력 수(개)</t>
    <phoneticPr fontId="1" type="noConversion"/>
  </si>
  <si>
    <t>자동 충전(시간당 일정개수 충전)
일일미션 보상
주간미션 보상
월간미션 보상
업적 보상
출석 보상</t>
    <phoneticPr fontId="1" type="noConversion"/>
  </si>
  <si>
    <t>일일미션 보상
주간미션 보상
월간미션 보상
업적 보상
출석 보상
조력자 업적 보상</t>
    <phoneticPr fontId="1" type="noConversion"/>
  </si>
  <si>
    <t>작성자: 강도희</t>
    <phoneticPr fontId="1" type="noConversion"/>
  </si>
  <si>
    <t>Revision: 20160601</t>
    <phoneticPr fontId="1" type="noConversion"/>
  </si>
  <si>
    <t>인벤토리 확장
길드명 변경
길드마크 변경
길드 스킬 초기화</t>
    <phoneticPr fontId="1" type="noConversion"/>
  </si>
  <si>
    <t>수호레이드</t>
    <phoneticPr fontId="1" type="noConversion"/>
  </si>
  <si>
    <t>보물상자 한번 더 뽑기</t>
    <phoneticPr fontId="1" type="noConversion"/>
  </si>
  <si>
    <t>액티브&amp; 패시브 스킬 포인트 구입 비용</t>
    <phoneticPr fontId="1" type="noConversion"/>
  </si>
  <si>
    <t>인게임 연계스킬 오토스킬 비용</t>
    <phoneticPr fontId="1" type="noConversion"/>
  </si>
  <si>
    <t>정예던전 입장 횟수 초기화 비용
게임 중 캐릭터 사망 시 부활 비용</t>
    <phoneticPr fontId="1" type="noConversion"/>
  </si>
  <si>
    <t>던전 액트별 반복보상 - 최초 완료 보상</t>
  </si>
  <si>
    <t>던전 액트별 반복보상 - 최초 완료 보상</t>
    <phoneticPr fontId="1" type="noConversion"/>
  </si>
  <si>
    <t>젬 파밍 요일던전 클리어 보상
던전 액트별 반복보상 - 최초 완료 보상</t>
    <phoneticPr fontId="1" type="noConversion"/>
  </si>
  <si>
    <t>던전별 클리어 보상
던전 액트별 반복보상 - 반복 완료 보상</t>
    <phoneticPr fontId="1" type="noConversion"/>
  </si>
  <si>
    <t>던전별 클리어 보상</t>
    <phoneticPr fontId="1" type="noConversion"/>
  </si>
  <si>
    <t>골드 파밍 요일던전 클리어 보상
던전 액트별 반복보상 - 반복 완료 보상</t>
    <phoneticPr fontId="1" type="noConversion"/>
  </si>
  <si>
    <t>던전 액트별 반복보상 - 반복 완료 보상</t>
  </si>
  <si>
    <t>우정 포인트</t>
    <phoneticPr fontId="1" type="noConversion"/>
  </si>
  <si>
    <t>일반 장비 1회 뽑기
열쇠 구입</t>
    <phoneticPr fontId="1" type="noConversion"/>
  </si>
  <si>
    <t>젬 1개당 골드 환전량(Gold)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</si>
</sst>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13" workbookViewId="0">
      <selection activeCell="D30" sqref="D30"/>
    </sheetView>
  </sheetViews>
  <sheetFormatPr defaultColWidth="3.625" defaultRowHeight="13.5" x14ac:dyDescent="0.3"/>
  <cols>
    <col min="1" max="2" width="3.625" style="3"/>
    <col min="3" max="3" width="14.25" style="3" customWidth="1"/>
    <col min="4" max="5" width="39.375" style="3" bestFit="1" customWidth="1"/>
    <col min="6" max="6" width="25.125" style="3" bestFit="1" customWidth="1"/>
    <col min="7" max="7" width="20.625" style="3" bestFit="1" customWidth="1"/>
    <col min="8" max="8" width="23.5" style="3" bestFit="1" customWidth="1"/>
    <col min="9" max="16384" width="3.625" style="3"/>
  </cols>
  <sheetData>
    <row r="1" spans="2:8" x14ac:dyDescent="0.3">
      <c r="B1" s="3" t="s">
        <v>96</v>
      </c>
    </row>
    <row r="2" spans="2:8" x14ac:dyDescent="0.3">
      <c r="B2" s="3" t="s">
        <v>95</v>
      </c>
    </row>
    <row r="3" spans="2:8" x14ac:dyDescent="0.3">
      <c r="B3" s="2" t="s">
        <v>39</v>
      </c>
      <c r="C3" s="2"/>
    </row>
    <row r="4" spans="2:8" x14ac:dyDescent="0.3">
      <c r="B4" s="3" t="s">
        <v>0</v>
      </c>
    </row>
    <row r="5" spans="2:8" x14ac:dyDescent="0.3">
      <c r="C5" s="3" t="s">
        <v>4</v>
      </c>
    </row>
    <row r="6" spans="2:8" x14ac:dyDescent="0.3">
      <c r="C6" s="3" t="s">
        <v>1</v>
      </c>
    </row>
    <row r="7" spans="2:8" x14ac:dyDescent="0.3">
      <c r="C7" s="3" t="s">
        <v>2</v>
      </c>
    </row>
    <row r="8" spans="2:8" x14ac:dyDescent="0.3">
      <c r="C8" s="3" t="s">
        <v>3</v>
      </c>
    </row>
    <row r="9" spans="2:8" x14ac:dyDescent="0.3">
      <c r="C9" s="3" t="s">
        <v>5</v>
      </c>
    </row>
    <row r="11" spans="2:8" x14ac:dyDescent="0.3">
      <c r="B11" s="3" t="s">
        <v>6</v>
      </c>
    </row>
    <row r="12" spans="2:8" x14ac:dyDescent="0.3">
      <c r="C12" s="1" t="s">
        <v>9</v>
      </c>
      <c r="D12" s="1" t="s">
        <v>7</v>
      </c>
      <c r="E12" s="1" t="s">
        <v>8</v>
      </c>
      <c r="F12" s="1" t="s">
        <v>11</v>
      </c>
      <c r="G12" s="1" t="s">
        <v>12</v>
      </c>
      <c r="H12" s="1" t="s">
        <v>110</v>
      </c>
    </row>
    <row r="13" spans="2:8" ht="27" x14ac:dyDescent="0.3">
      <c r="C13" s="4" t="s">
        <v>10</v>
      </c>
      <c r="D13" s="4" t="s">
        <v>104</v>
      </c>
      <c r="E13" s="5" t="s">
        <v>106</v>
      </c>
      <c r="F13" s="4"/>
      <c r="G13" s="4"/>
      <c r="H13" s="4"/>
    </row>
    <row r="14" spans="2:8" ht="27" x14ac:dyDescent="0.3">
      <c r="C14" s="4" t="s">
        <v>13</v>
      </c>
      <c r="D14" s="5" t="s">
        <v>105</v>
      </c>
      <c r="E14" s="5" t="s">
        <v>108</v>
      </c>
      <c r="F14" s="4"/>
      <c r="G14" s="4"/>
      <c r="H14" s="4"/>
    </row>
    <row r="15" spans="2:8" x14ac:dyDescent="0.3">
      <c r="C15" s="4" t="s">
        <v>14</v>
      </c>
      <c r="D15" s="4"/>
      <c r="E15" s="4" t="s">
        <v>107</v>
      </c>
      <c r="F15" s="4"/>
      <c r="G15" s="4" t="s">
        <v>35</v>
      </c>
      <c r="H15" s="4"/>
    </row>
    <row r="16" spans="2:8" x14ac:dyDescent="0.3">
      <c r="C16" s="4" t="s">
        <v>15</v>
      </c>
      <c r="D16" s="4"/>
      <c r="E16" s="4" t="s">
        <v>17</v>
      </c>
      <c r="F16" s="4"/>
      <c r="G16" s="4"/>
      <c r="H16" s="4"/>
    </row>
    <row r="17" spans="2:8" x14ac:dyDescent="0.3">
      <c r="C17" s="4" t="s">
        <v>23</v>
      </c>
      <c r="D17" s="4" t="s">
        <v>24</v>
      </c>
      <c r="E17" s="4"/>
      <c r="F17" s="4"/>
      <c r="G17" s="4"/>
      <c r="H17" s="4"/>
    </row>
    <row r="18" spans="2:8" x14ac:dyDescent="0.3">
      <c r="C18" s="4" t="s">
        <v>98</v>
      </c>
      <c r="D18" s="4" t="s">
        <v>103</v>
      </c>
      <c r="E18" s="4" t="s">
        <v>109</v>
      </c>
      <c r="F18" s="4"/>
      <c r="G18" s="4"/>
      <c r="H18" s="4"/>
    </row>
    <row r="19" spans="2:8" ht="81" x14ac:dyDescent="0.3">
      <c r="C19" s="4" t="s">
        <v>16</v>
      </c>
      <c r="D19" s="5" t="s">
        <v>94</v>
      </c>
      <c r="E19" s="5" t="s">
        <v>27</v>
      </c>
      <c r="F19" s="5" t="s">
        <v>93</v>
      </c>
      <c r="G19" s="4"/>
      <c r="H19" s="5" t="s">
        <v>22</v>
      </c>
    </row>
    <row r="20" spans="2:8" ht="27" x14ac:dyDescent="0.3">
      <c r="C20" s="4" t="s">
        <v>21</v>
      </c>
      <c r="D20" s="5" t="s">
        <v>29</v>
      </c>
      <c r="E20" s="4" t="s">
        <v>19</v>
      </c>
      <c r="F20" s="5" t="s">
        <v>20</v>
      </c>
      <c r="G20" s="4"/>
      <c r="H20" s="4"/>
    </row>
    <row r="22" spans="2:8" x14ac:dyDescent="0.3">
      <c r="B22" s="3" t="s">
        <v>36</v>
      </c>
    </row>
    <row r="23" spans="2:8" x14ac:dyDescent="0.3">
      <c r="C23" s="1" t="s">
        <v>9</v>
      </c>
      <c r="D23" s="1" t="s">
        <v>7</v>
      </c>
      <c r="E23" s="1" t="s">
        <v>8</v>
      </c>
      <c r="F23" s="1" t="s">
        <v>11</v>
      </c>
      <c r="G23" s="1" t="s">
        <v>12</v>
      </c>
      <c r="H23" s="1" t="s">
        <v>110</v>
      </c>
    </row>
    <row r="24" spans="2:8" ht="27" x14ac:dyDescent="0.3">
      <c r="C24" s="4" t="s">
        <v>10</v>
      </c>
      <c r="D24" s="5" t="s">
        <v>102</v>
      </c>
      <c r="E24" s="5"/>
      <c r="F24" s="4" t="s">
        <v>25</v>
      </c>
      <c r="G24" s="4"/>
      <c r="H24" s="4"/>
    </row>
    <row r="25" spans="2:8" ht="27" x14ac:dyDescent="0.3">
      <c r="C25" s="4" t="s">
        <v>13</v>
      </c>
      <c r="D25" s="5" t="s">
        <v>33</v>
      </c>
      <c r="E25" s="4"/>
      <c r="F25" s="4"/>
      <c r="G25" s="4"/>
      <c r="H25" s="4"/>
    </row>
    <row r="26" spans="2:8" ht="27" x14ac:dyDescent="0.3">
      <c r="C26" s="4" t="s">
        <v>14</v>
      </c>
      <c r="D26" s="5" t="s">
        <v>32</v>
      </c>
      <c r="E26" s="4"/>
      <c r="F26" s="4" t="s">
        <v>25</v>
      </c>
      <c r="G26" s="4"/>
      <c r="H26" s="4"/>
    </row>
    <row r="27" spans="2:8" x14ac:dyDescent="0.3">
      <c r="C27" s="4" t="s">
        <v>15</v>
      </c>
      <c r="D27" s="4"/>
      <c r="E27" s="4"/>
      <c r="F27" s="4"/>
      <c r="G27" s="4" t="s">
        <v>25</v>
      </c>
      <c r="H27" s="4"/>
    </row>
    <row r="28" spans="2:8" x14ac:dyDescent="0.3">
      <c r="C28" s="4" t="s">
        <v>23</v>
      </c>
      <c r="D28" s="4" t="s">
        <v>37</v>
      </c>
      <c r="E28" s="4"/>
      <c r="F28" s="4"/>
      <c r="G28" s="4"/>
      <c r="H28" s="4"/>
    </row>
    <row r="29" spans="2:8" x14ac:dyDescent="0.3">
      <c r="C29" s="4" t="s">
        <v>98</v>
      </c>
      <c r="D29" s="4" t="s">
        <v>99</v>
      </c>
      <c r="E29" s="4"/>
      <c r="F29" s="4"/>
      <c r="G29" s="4"/>
      <c r="H29" s="4"/>
    </row>
    <row r="30" spans="2:8" ht="94.5" x14ac:dyDescent="0.3">
      <c r="C30" s="4" t="s">
        <v>26</v>
      </c>
      <c r="D30" s="5" t="s">
        <v>28</v>
      </c>
      <c r="E30" s="5" t="s">
        <v>38</v>
      </c>
      <c r="F30" s="5"/>
      <c r="G30" s="4"/>
      <c r="H30" s="5"/>
    </row>
    <row r="31" spans="2:8" x14ac:dyDescent="0.3">
      <c r="C31" s="22" t="s">
        <v>30</v>
      </c>
      <c r="E31" s="5" t="s">
        <v>101</v>
      </c>
      <c r="F31" s="5"/>
      <c r="G31" s="4"/>
      <c r="H31" s="5"/>
    </row>
    <row r="32" spans="2:8" x14ac:dyDescent="0.3">
      <c r="C32" s="23"/>
      <c r="D32" s="5" t="s">
        <v>100</v>
      </c>
      <c r="E32" s="5"/>
      <c r="F32" s="5"/>
      <c r="G32" s="4"/>
      <c r="H32" s="5"/>
    </row>
    <row r="33" spans="3:8" ht="67.5" x14ac:dyDescent="0.3">
      <c r="C33" s="4" t="s">
        <v>18</v>
      </c>
      <c r="D33" s="5" t="s">
        <v>31</v>
      </c>
      <c r="E33" s="5" t="s">
        <v>34</v>
      </c>
      <c r="F33" s="5"/>
      <c r="G33" s="4"/>
      <c r="H33" s="5" t="s">
        <v>111</v>
      </c>
    </row>
    <row r="34" spans="3:8" ht="54" x14ac:dyDescent="0.3">
      <c r="C34" s="4" t="s">
        <v>16</v>
      </c>
      <c r="D34" s="5" t="s">
        <v>97</v>
      </c>
      <c r="E34" s="5"/>
      <c r="F34" s="5"/>
      <c r="G34" s="5"/>
      <c r="H34" s="5"/>
    </row>
  </sheetData>
  <mergeCells count="1">
    <mergeCell ref="C31:C32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2"/>
  <sheetViews>
    <sheetView tabSelected="1" workbookViewId="0">
      <selection activeCell="G27" sqref="G27"/>
    </sheetView>
  </sheetViews>
  <sheetFormatPr defaultColWidth="3.625" defaultRowHeight="13.5" x14ac:dyDescent="0.3"/>
  <cols>
    <col min="1" max="2" width="3.625" style="3"/>
    <col min="3" max="3" width="12.375" style="3" customWidth="1"/>
    <col min="4" max="4" width="11.75" style="3" bestFit="1" customWidth="1"/>
    <col min="5" max="5" width="10.125" style="3" bestFit="1" customWidth="1"/>
    <col min="6" max="6" width="11.375" style="3" bestFit="1" customWidth="1"/>
    <col min="7" max="7" width="21.25" style="3" bestFit="1" customWidth="1"/>
    <col min="8" max="8" width="21.125" style="3" bestFit="1" customWidth="1"/>
    <col min="9" max="9" width="3.625" style="3"/>
    <col min="10" max="11" width="4.375" style="3" customWidth="1"/>
    <col min="12" max="12" width="3.625" style="3"/>
    <col min="13" max="13" width="10.75" style="3" customWidth="1"/>
    <col min="14" max="14" width="11.75" style="3" bestFit="1" customWidth="1"/>
    <col min="15" max="15" width="10.5" style="3" bestFit="1" customWidth="1"/>
    <col min="16" max="16" width="17.25" style="3" bestFit="1" customWidth="1"/>
    <col min="17" max="17" width="1.625" style="3" customWidth="1"/>
    <col min="18" max="18" width="8.375" style="3" customWidth="1"/>
    <col min="19" max="19" width="11.75" style="3" bestFit="1" customWidth="1"/>
    <col min="20" max="20" width="10.125" style="3" bestFit="1" customWidth="1"/>
    <col min="21" max="21" width="18.875" style="3" bestFit="1" customWidth="1"/>
    <col min="22" max="22" width="14" style="3" bestFit="1" customWidth="1"/>
    <col min="23" max="23" width="1.625" style="3" customWidth="1"/>
    <col min="24" max="24" width="10.625" style="3" customWidth="1"/>
    <col min="25" max="26" width="8" style="3" bestFit="1" customWidth="1"/>
    <col min="27" max="27" width="17.625" style="3" bestFit="1" customWidth="1"/>
    <col min="28" max="28" width="21.125" style="3" bestFit="1" customWidth="1"/>
    <col min="29" max="16384" width="3.625" style="3"/>
  </cols>
  <sheetData>
    <row r="1" spans="2:29" ht="14.25" thickBot="1" x14ac:dyDescent="0.35"/>
    <row r="2" spans="2:29" x14ac:dyDescent="0.3">
      <c r="B2" s="24" t="s">
        <v>40</v>
      </c>
      <c r="C2" s="25"/>
      <c r="D2" s="12"/>
      <c r="E2" s="12"/>
      <c r="F2" s="12"/>
      <c r="G2" s="12"/>
      <c r="H2" s="12"/>
      <c r="I2" s="12"/>
      <c r="J2" s="13"/>
      <c r="K2" s="1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2:29" x14ac:dyDescent="0.3">
      <c r="B3" s="14" t="s">
        <v>41</v>
      </c>
      <c r="C3" s="15"/>
      <c r="D3" s="15"/>
      <c r="E3" s="15"/>
      <c r="F3" s="15"/>
      <c r="G3" s="15"/>
      <c r="H3" s="15"/>
      <c r="I3" s="15"/>
      <c r="J3" s="16"/>
      <c r="K3" s="15"/>
      <c r="L3" s="14"/>
      <c r="M3" s="15" t="s">
        <v>56</v>
      </c>
      <c r="N3" s="20"/>
      <c r="O3" s="20"/>
      <c r="P3" s="20"/>
      <c r="Q3" s="15"/>
      <c r="R3" s="15" t="s">
        <v>61</v>
      </c>
      <c r="S3" s="15"/>
      <c r="T3" s="15"/>
      <c r="U3" s="15"/>
      <c r="V3" s="15"/>
      <c r="W3" s="15"/>
      <c r="X3" s="15" t="s">
        <v>68</v>
      </c>
      <c r="Y3" s="15"/>
      <c r="Z3" s="15"/>
      <c r="AA3" s="15"/>
      <c r="AB3" s="15"/>
      <c r="AC3" s="16"/>
    </row>
    <row r="4" spans="2:29" x14ac:dyDescent="0.3">
      <c r="B4" s="14"/>
      <c r="C4" s="15" t="s">
        <v>81</v>
      </c>
      <c r="D4" s="15"/>
      <c r="E4" s="15"/>
      <c r="F4" s="15"/>
      <c r="G4" s="15"/>
      <c r="H4" s="15"/>
      <c r="I4" s="15"/>
      <c r="J4" s="16"/>
      <c r="K4" s="15"/>
      <c r="L4" s="14"/>
      <c r="M4" s="10" t="s">
        <v>71</v>
      </c>
      <c r="N4" s="10" t="s">
        <v>77</v>
      </c>
      <c r="O4" s="10" t="s">
        <v>78</v>
      </c>
      <c r="P4" s="10" t="s">
        <v>91</v>
      </c>
      <c r="Q4" s="21"/>
      <c r="R4" s="10" t="s">
        <v>49</v>
      </c>
      <c r="S4" s="10" t="s">
        <v>76</v>
      </c>
      <c r="T4" s="10" t="s">
        <v>79</v>
      </c>
      <c r="U4" s="10" t="s">
        <v>112</v>
      </c>
      <c r="V4" s="10" t="s">
        <v>89</v>
      </c>
      <c r="W4" s="21"/>
      <c r="X4" s="10" t="s">
        <v>49</v>
      </c>
      <c r="Y4" s="10" t="s">
        <v>50</v>
      </c>
      <c r="Z4" s="10" t="s">
        <v>51</v>
      </c>
      <c r="AA4" s="10" t="s">
        <v>92</v>
      </c>
      <c r="AB4" s="10" t="s">
        <v>88</v>
      </c>
      <c r="AC4" s="16"/>
    </row>
    <row r="5" spans="2:29" x14ac:dyDescent="0.3">
      <c r="B5" s="14"/>
      <c r="C5" s="15" t="s">
        <v>84</v>
      </c>
      <c r="D5" s="15"/>
      <c r="E5" s="15"/>
      <c r="F5" s="15"/>
      <c r="G5" s="15"/>
      <c r="H5" s="15"/>
      <c r="I5" s="15"/>
      <c r="J5" s="16"/>
      <c r="K5" s="15"/>
      <c r="L5" s="14"/>
      <c r="M5" s="6">
        <v>3300</v>
      </c>
      <c r="N5" s="6">
        <v>27</v>
      </c>
      <c r="O5" s="6">
        <v>2</v>
      </c>
      <c r="P5" s="7">
        <f>M5/N5</f>
        <v>122.22222222222223</v>
      </c>
      <c r="Q5" s="15"/>
      <c r="R5" s="6">
        <v>5</v>
      </c>
      <c r="S5" s="6">
        <v>8000</v>
      </c>
      <c r="T5" s="6">
        <v>0</v>
      </c>
      <c r="U5" s="6">
        <f>S5/R5</f>
        <v>1600</v>
      </c>
      <c r="V5" s="6">
        <f>R5*P$5</f>
        <v>611.11111111111109</v>
      </c>
      <c r="W5" s="15"/>
      <c r="X5" s="6">
        <v>10</v>
      </c>
      <c r="Y5" s="6">
        <v>5</v>
      </c>
      <c r="Z5" s="6">
        <v>0</v>
      </c>
      <c r="AA5" s="7">
        <f t="shared" ref="AA5:AA9" si="0">Y5/X5</f>
        <v>0.5</v>
      </c>
      <c r="AB5" s="7">
        <f>P$5*X5/(Y5+Z5)*1</f>
        <v>244.44444444444443</v>
      </c>
      <c r="AC5" s="16"/>
    </row>
    <row r="6" spans="2:29" x14ac:dyDescent="0.3">
      <c r="B6" s="14"/>
      <c r="C6" s="15" t="s">
        <v>82</v>
      </c>
      <c r="D6" s="15"/>
      <c r="E6" s="15"/>
      <c r="F6" s="15"/>
      <c r="G6" s="15"/>
      <c r="H6" s="15"/>
      <c r="I6" s="15"/>
      <c r="J6" s="16"/>
      <c r="K6" s="15"/>
      <c r="L6" s="14"/>
      <c r="M6" s="6">
        <v>5500</v>
      </c>
      <c r="N6" s="6">
        <v>45</v>
      </c>
      <c r="O6" s="6">
        <v>4</v>
      </c>
      <c r="P6" s="7">
        <f t="shared" ref="P6:P10" si="1">M6/N6</f>
        <v>122.22222222222223</v>
      </c>
      <c r="Q6" s="15"/>
      <c r="R6" s="6">
        <v>10</v>
      </c>
      <c r="S6" s="8">
        <v>16000</v>
      </c>
      <c r="T6" s="8">
        <v>4000</v>
      </c>
      <c r="U6" s="6">
        <f t="shared" ref="U6:U10" si="2">S6/R6</f>
        <v>1600</v>
      </c>
      <c r="V6" s="6">
        <f t="shared" ref="V6:V10" si="3">R6*P$5</f>
        <v>1222.2222222222222</v>
      </c>
      <c r="W6" s="15"/>
      <c r="X6" s="6">
        <v>20</v>
      </c>
      <c r="Y6" s="8">
        <v>10</v>
      </c>
      <c r="Z6" s="8">
        <v>1</v>
      </c>
      <c r="AA6" s="7">
        <f t="shared" si="0"/>
        <v>0.5</v>
      </c>
      <c r="AB6" s="7">
        <f t="shared" ref="AB6:AB9" si="4">P$5*X6/(Y6+Z6)*1</f>
        <v>222.2222222222222</v>
      </c>
      <c r="AC6" s="16"/>
    </row>
    <row r="7" spans="2:29" x14ac:dyDescent="0.3">
      <c r="B7" s="14"/>
      <c r="C7" s="15" t="s">
        <v>83</v>
      </c>
      <c r="D7" s="15"/>
      <c r="E7" s="15"/>
      <c r="F7" s="15"/>
      <c r="G7" s="15"/>
      <c r="H7" s="15"/>
      <c r="I7" s="15"/>
      <c r="J7" s="16"/>
      <c r="K7" s="15"/>
      <c r="L7" s="14"/>
      <c r="M7" s="6">
        <v>11000</v>
      </c>
      <c r="N7" s="6">
        <v>90</v>
      </c>
      <c r="O7" s="6">
        <v>8</v>
      </c>
      <c r="P7" s="7">
        <f t="shared" si="1"/>
        <v>122.22222222222223</v>
      </c>
      <c r="Q7" s="15"/>
      <c r="R7" s="6">
        <v>20</v>
      </c>
      <c r="S7" s="8">
        <v>32000</v>
      </c>
      <c r="T7" s="8">
        <v>12000</v>
      </c>
      <c r="U7" s="6">
        <f t="shared" si="2"/>
        <v>1600</v>
      </c>
      <c r="V7" s="6">
        <f t="shared" si="3"/>
        <v>2444.4444444444443</v>
      </c>
      <c r="W7" s="15"/>
      <c r="X7" s="6">
        <v>35</v>
      </c>
      <c r="Y7" s="8">
        <v>20</v>
      </c>
      <c r="Z7" s="8">
        <v>3</v>
      </c>
      <c r="AA7" s="7">
        <f t="shared" si="0"/>
        <v>0.5714285714285714</v>
      </c>
      <c r="AB7" s="7">
        <f t="shared" si="4"/>
        <v>185.99033816425123</v>
      </c>
      <c r="AC7" s="16"/>
    </row>
    <row r="8" spans="2:29" x14ac:dyDescent="0.3">
      <c r="B8" s="14"/>
      <c r="C8" s="15" t="s">
        <v>85</v>
      </c>
      <c r="D8" s="15"/>
      <c r="E8" s="15"/>
      <c r="F8" s="15"/>
      <c r="G8" s="15"/>
      <c r="H8" s="15"/>
      <c r="I8" s="15"/>
      <c r="J8" s="16"/>
      <c r="K8" s="15"/>
      <c r="L8" s="14"/>
      <c r="M8" s="6">
        <v>33000</v>
      </c>
      <c r="N8" s="6">
        <v>300</v>
      </c>
      <c r="O8" s="6">
        <v>25</v>
      </c>
      <c r="P8" s="7">
        <f t="shared" si="1"/>
        <v>110</v>
      </c>
      <c r="Q8" s="15"/>
      <c r="R8" s="6">
        <v>50</v>
      </c>
      <c r="S8" s="8">
        <v>80000</v>
      </c>
      <c r="T8" s="8">
        <v>40000</v>
      </c>
      <c r="U8" s="6">
        <f t="shared" si="2"/>
        <v>1600</v>
      </c>
      <c r="V8" s="6">
        <f t="shared" si="3"/>
        <v>6111.1111111111113</v>
      </c>
      <c r="W8" s="15"/>
      <c r="X8" s="6">
        <v>45</v>
      </c>
      <c r="Y8" s="8">
        <v>40</v>
      </c>
      <c r="Z8" s="8">
        <v>5</v>
      </c>
      <c r="AA8" s="7">
        <f t="shared" si="0"/>
        <v>0.88888888888888884</v>
      </c>
      <c r="AB8" s="7">
        <f t="shared" si="4"/>
        <v>122.22222222222223</v>
      </c>
      <c r="AC8" s="16"/>
    </row>
    <row r="9" spans="2:29" x14ac:dyDescent="0.3">
      <c r="B9" s="14"/>
      <c r="C9" s="15"/>
      <c r="D9" s="15"/>
      <c r="E9" s="15"/>
      <c r="F9" s="15"/>
      <c r="G9" s="15"/>
      <c r="H9" s="15"/>
      <c r="I9" s="15"/>
      <c r="J9" s="16"/>
      <c r="K9" s="15"/>
      <c r="L9" s="14"/>
      <c r="M9" s="6">
        <v>55000</v>
      </c>
      <c r="N9" s="6">
        <v>520</v>
      </c>
      <c r="O9" s="6">
        <v>45</v>
      </c>
      <c r="P9" s="7">
        <f t="shared" si="1"/>
        <v>105.76923076923077</v>
      </c>
      <c r="Q9" s="15"/>
      <c r="R9" s="6">
        <v>100</v>
      </c>
      <c r="S9" s="8">
        <v>160000</v>
      </c>
      <c r="T9" s="8">
        <v>100000</v>
      </c>
      <c r="U9" s="6">
        <f t="shared" si="2"/>
        <v>1600</v>
      </c>
      <c r="V9" s="6">
        <f t="shared" si="3"/>
        <v>12222.222222222223</v>
      </c>
      <c r="W9" s="15"/>
      <c r="X9" s="6">
        <v>100</v>
      </c>
      <c r="Y9" s="8">
        <v>100</v>
      </c>
      <c r="Z9" s="8">
        <v>10</v>
      </c>
      <c r="AA9" s="7">
        <f t="shared" si="0"/>
        <v>1</v>
      </c>
      <c r="AB9" s="7">
        <f t="shared" si="4"/>
        <v>111.11111111111111</v>
      </c>
      <c r="AC9" s="16"/>
    </row>
    <row r="10" spans="2:29" x14ac:dyDescent="0.3">
      <c r="B10" s="14"/>
      <c r="C10" s="10" t="s">
        <v>42</v>
      </c>
      <c r="D10" s="10" t="s">
        <v>77</v>
      </c>
      <c r="E10" s="10" t="s">
        <v>78</v>
      </c>
      <c r="F10" s="10" t="s">
        <v>80</v>
      </c>
      <c r="G10" s="10" t="s">
        <v>91</v>
      </c>
      <c r="H10" s="10" t="s">
        <v>73</v>
      </c>
      <c r="I10" s="15"/>
      <c r="J10" s="16"/>
      <c r="K10" s="15"/>
      <c r="L10" s="14"/>
      <c r="M10" s="6">
        <v>110000</v>
      </c>
      <c r="N10" s="6">
        <v>1100</v>
      </c>
      <c r="O10" s="6">
        <v>100</v>
      </c>
      <c r="P10" s="7">
        <f t="shared" si="1"/>
        <v>100</v>
      </c>
      <c r="Q10" s="15"/>
      <c r="R10" s="6">
        <v>200</v>
      </c>
      <c r="S10" s="8">
        <v>320000</v>
      </c>
      <c r="T10" s="8">
        <v>240000</v>
      </c>
      <c r="U10" s="6">
        <f t="shared" si="2"/>
        <v>1600</v>
      </c>
      <c r="V10" s="6">
        <f t="shared" si="3"/>
        <v>24444.444444444445</v>
      </c>
      <c r="W10" s="15"/>
      <c r="X10" s="10" t="s">
        <v>52</v>
      </c>
      <c r="Y10" s="10" t="s">
        <v>50</v>
      </c>
      <c r="Z10" s="10" t="s">
        <v>51</v>
      </c>
      <c r="AA10" s="15"/>
      <c r="AB10" s="15"/>
      <c r="AC10" s="16"/>
    </row>
    <row r="11" spans="2:29" x14ac:dyDescent="0.3">
      <c r="B11" s="14"/>
      <c r="C11" s="8">
        <v>3300</v>
      </c>
      <c r="D11" s="6">
        <v>300</v>
      </c>
      <c r="E11" s="6">
        <v>30</v>
      </c>
      <c r="F11" s="8">
        <f t="shared" ref="F11:F12" si="5">E11/D11*100</f>
        <v>10</v>
      </c>
      <c r="G11" s="7">
        <f>C11/D11</f>
        <v>11</v>
      </c>
      <c r="H11" s="7">
        <f>C11/(D11+E11)</f>
        <v>10</v>
      </c>
      <c r="I11" s="15"/>
      <c r="J11" s="16"/>
      <c r="K11" s="15"/>
      <c r="L11" s="14"/>
      <c r="M11" s="6" t="s">
        <v>46</v>
      </c>
      <c r="N11" s="6" t="s">
        <v>47</v>
      </c>
      <c r="O11" s="6" t="s">
        <v>47</v>
      </c>
      <c r="P11" s="6" t="s">
        <v>47</v>
      </c>
      <c r="Q11" s="15"/>
      <c r="R11" s="6">
        <v>500</v>
      </c>
      <c r="S11" s="8">
        <v>800000</v>
      </c>
      <c r="T11" s="8">
        <v>700000</v>
      </c>
      <c r="U11" s="6">
        <f>S11/R11</f>
        <v>1600</v>
      </c>
      <c r="V11" s="6">
        <f>R11*P$5</f>
        <v>61111.111111111117</v>
      </c>
      <c r="W11" s="15"/>
      <c r="X11" s="6">
        <v>10</v>
      </c>
      <c r="Y11" s="6">
        <v>1</v>
      </c>
      <c r="Z11" s="6"/>
      <c r="AA11" s="15"/>
      <c r="AB11" s="15"/>
      <c r="AC11" s="16"/>
    </row>
    <row r="12" spans="2:29" x14ac:dyDescent="0.3">
      <c r="B12" s="14"/>
      <c r="C12" s="8">
        <v>5500</v>
      </c>
      <c r="D12" s="8">
        <v>500</v>
      </c>
      <c r="E12" s="8">
        <v>60</v>
      </c>
      <c r="F12" s="8">
        <f t="shared" si="5"/>
        <v>12</v>
      </c>
      <c r="G12" s="7">
        <f t="shared" ref="G12:G16" si="6">C12/D12</f>
        <v>11</v>
      </c>
      <c r="H12" s="7">
        <f t="shared" ref="H12:H16" si="7">C12/(D12+E12)</f>
        <v>9.8214285714285712</v>
      </c>
      <c r="I12" s="15"/>
      <c r="J12" s="16"/>
      <c r="K12" s="15"/>
      <c r="L12" s="14"/>
      <c r="M12" s="15" t="s">
        <v>86</v>
      </c>
      <c r="N12" s="20"/>
      <c r="O12" s="20"/>
      <c r="P12" s="20"/>
      <c r="Q12" s="15"/>
      <c r="R12" s="15"/>
      <c r="S12" s="15"/>
      <c r="T12" s="15"/>
      <c r="U12" s="15"/>
      <c r="V12" s="15"/>
      <c r="W12" s="15"/>
      <c r="X12" s="6">
        <v>100</v>
      </c>
      <c r="Y12" s="6">
        <v>10</v>
      </c>
      <c r="Z12" s="6"/>
      <c r="AA12" s="15"/>
      <c r="AB12" s="15"/>
      <c r="AC12" s="16"/>
    </row>
    <row r="13" spans="2:29" x14ac:dyDescent="0.3">
      <c r="B13" s="14"/>
      <c r="C13" s="8">
        <v>11000</v>
      </c>
      <c r="D13" s="8">
        <v>1000</v>
      </c>
      <c r="E13" s="8">
        <v>150</v>
      </c>
      <c r="F13" s="8">
        <f>E13/D13*100</f>
        <v>15</v>
      </c>
      <c r="G13" s="7">
        <f t="shared" si="6"/>
        <v>11</v>
      </c>
      <c r="H13" s="7">
        <f t="shared" si="7"/>
        <v>9.5652173913043477</v>
      </c>
      <c r="I13" s="15"/>
      <c r="J13" s="16"/>
      <c r="K13" s="15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</row>
    <row r="14" spans="2:29" x14ac:dyDescent="0.3">
      <c r="B14" s="14"/>
      <c r="C14" s="8">
        <v>33000</v>
      </c>
      <c r="D14" s="8">
        <v>3000</v>
      </c>
      <c r="E14" s="8">
        <v>500</v>
      </c>
      <c r="F14" s="8">
        <f>E14/D14*100</f>
        <v>16.666666666666664</v>
      </c>
      <c r="G14" s="7">
        <f t="shared" si="6"/>
        <v>11</v>
      </c>
      <c r="H14" s="7">
        <f t="shared" si="7"/>
        <v>9.4285714285714288</v>
      </c>
      <c r="I14" s="15"/>
      <c r="J14" s="16"/>
      <c r="K14" s="15"/>
      <c r="L14" s="14"/>
      <c r="M14" s="15" t="s">
        <v>57</v>
      </c>
      <c r="N14" s="20"/>
      <c r="O14" s="20"/>
      <c r="P14" s="20"/>
      <c r="Q14" s="15"/>
      <c r="R14" s="15" t="s">
        <v>70</v>
      </c>
      <c r="S14" s="15"/>
      <c r="T14" s="15"/>
      <c r="U14" s="15"/>
      <c r="V14" s="15"/>
      <c r="W14" s="15"/>
      <c r="X14" s="15" t="s">
        <v>69</v>
      </c>
      <c r="Y14" s="15"/>
      <c r="Z14" s="15"/>
      <c r="AA14" s="15"/>
      <c r="AB14" s="15"/>
      <c r="AC14" s="16"/>
    </row>
    <row r="15" spans="2:29" x14ac:dyDescent="0.3">
      <c r="B15" s="14"/>
      <c r="C15" s="8">
        <v>55000</v>
      </c>
      <c r="D15" s="8">
        <v>5000</v>
      </c>
      <c r="E15" s="8">
        <v>1000</v>
      </c>
      <c r="F15" s="8">
        <f>E15/D15*100</f>
        <v>20</v>
      </c>
      <c r="G15" s="7">
        <f t="shared" si="6"/>
        <v>11</v>
      </c>
      <c r="H15" s="7">
        <f t="shared" si="7"/>
        <v>9.1666666666666661</v>
      </c>
      <c r="I15" s="15"/>
      <c r="J15" s="16"/>
      <c r="K15" s="15"/>
      <c r="L15" s="14"/>
      <c r="M15" s="10" t="s">
        <v>71</v>
      </c>
      <c r="N15" s="10" t="s">
        <v>77</v>
      </c>
      <c r="O15" s="10" t="s">
        <v>78</v>
      </c>
      <c r="P15" s="10" t="s">
        <v>91</v>
      </c>
      <c r="Q15" s="21"/>
      <c r="R15" s="10" t="s">
        <v>49</v>
      </c>
      <c r="S15" s="10" t="s">
        <v>76</v>
      </c>
      <c r="T15" s="10" t="s">
        <v>79</v>
      </c>
      <c r="U15" s="10" t="s">
        <v>112</v>
      </c>
      <c r="V15" s="10" t="s">
        <v>89</v>
      </c>
      <c r="W15" s="21"/>
      <c r="X15" s="10" t="s">
        <v>49</v>
      </c>
      <c r="Y15" s="10" t="s">
        <v>50</v>
      </c>
      <c r="Z15" s="10" t="s">
        <v>51</v>
      </c>
      <c r="AA15" s="10" t="s">
        <v>92</v>
      </c>
      <c r="AB15" s="10" t="s">
        <v>88</v>
      </c>
      <c r="AC15" s="16"/>
    </row>
    <row r="16" spans="2:29" x14ac:dyDescent="0.3">
      <c r="B16" s="14"/>
      <c r="C16" s="8">
        <v>110000</v>
      </c>
      <c r="D16" s="8">
        <v>10000</v>
      </c>
      <c r="E16" s="8">
        <v>2500</v>
      </c>
      <c r="F16" s="8">
        <f>E16/D16*100</f>
        <v>25</v>
      </c>
      <c r="G16" s="7">
        <f t="shared" si="6"/>
        <v>11</v>
      </c>
      <c r="H16" s="7">
        <f t="shared" si="7"/>
        <v>8.8000000000000007</v>
      </c>
      <c r="I16" s="15"/>
      <c r="J16" s="16"/>
      <c r="K16" s="15"/>
      <c r="L16" s="14"/>
      <c r="M16" s="6">
        <v>3300</v>
      </c>
      <c r="N16" s="6">
        <v>300</v>
      </c>
      <c r="O16" s="6">
        <v>10</v>
      </c>
      <c r="P16" s="7">
        <f t="shared" ref="P16:P21" si="8">M16/N16</f>
        <v>11</v>
      </c>
      <c r="Q16" s="15"/>
      <c r="R16" s="6">
        <v>50</v>
      </c>
      <c r="S16" s="6">
        <v>10000</v>
      </c>
      <c r="T16" s="6">
        <v>0</v>
      </c>
      <c r="U16" s="6">
        <f>S16/R16</f>
        <v>200</v>
      </c>
      <c r="V16" s="6">
        <f>R16*P$16</f>
        <v>550</v>
      </c>
      <c r="W16" s="15"/>
      <c r="X16" s="6">
        <v>100</v>
      </c>
      <c r="Y16" s="6">
        <v>50</v>
      </c>
      <c r="Z16" s="6">
        <v>0</v>
      </c>
      <c r="AA16" s="7">
        <f t="shared" ref="AA16:AA18" si="9">Y16/X16</f>
        <v>0.5</v>
      </c>
      <c r="AB16" s="7">
        <f>P$16*X16/(Y16+Z16)*6</f>
        <v>132</v>
      </c>
      <c r="AC16" s="16"/>
    </row>
    <row r="17" spans="2:29" x14ac:dyDescent="0.3">
      <c r="B17" s="14"/>
      <c r="C17" s="6" t="s">
        <v>43</v>
      </c>
      <c r="D17" s="6" t="s">
        <v>75</v>
      </c>
      <c r="E17" s="6">
        <v>1500</v>
      </c>
      <c r="F17" s="6">
        <f>E17/6000*100</f>
        <v>25</v>
      </c>
      <c r="G17" s="7">
        <f>5500/6000</f>
        <v>0.91666666666666663</v>
      </c>
      <c r="H17" s="7">
        <f>5500/(200*30+E17)</f>
        <v>0.73333333333333328</v>
      </c>
      <c r="I17" s="15"/>
      <c r="J17" s="16"/>
      <c r="K17" s="15"/>
      <c r="L17" s="14"/>
      <c r="M17" s="6">
        <v>5500</v>
      </c>
      <c r="N17" s="6">
        <v>500</v>
      </c>
      <c r="O17" s="6">
        <v>50</v>
      </c>
      <c r="P17" s="7">
        <f t="shared" si="8"/>
        <v>11</v>
      </c>
      <c r="Q17" s="15"/>
      <c r="R17" s="6">
        <v>100</v>
      </c>
      <c r="S17" s="8">
        <v>20000</v>
      </c>
      <c r="T17" s="8">
        <v>2000</v>
      </c>
      <c r="U17" s="6">
        <f t="shared" ref="U17:U21" si="10">S17/R17</f>
        <v>200</v>
      </c>
      <c r="V17" s="6">
        <f t="shared" ref="V17:V21" si="11">R17*P$16</f>
        <v>1100</v>
      </c>
      <c r="W17" s="15"/>
      <c r="X17" s="6">
        <v>250</v>
      </c>
      <c r="Y17" s="8">
        <v>125</v>
      </c>
      <c r="Z17" s="8">
        <v>5</v>
      </c>
      <c r="AA17" s="7">
        <f t="shared" si="9"/>
        <v>0.5</v>
      </c>
      <c r="AB17" s="7">
        <f t="shared" ref="AB17:AB18" si="12">P$16*X17/(Y17+Z17)*6</f>
        <v>126.92307692307692</v>
      </c>
      <c r="AC17" s="16"/>
    </row>
    <row r="18" spans="2:29" x14ac:dyDescent="0.3">
      <c r="B18" s="14"/>
      <c r="C18" s="15"/>
      <c r="D18" s="15"/>
      <c r="E18" s="15"/>
      <c r="F18" s="15"/>
      <c r="G18" s="15"/>
      <c r="H18" s="15"/>
      <c r="I18" s="15"/>
      <c r="J18" s="16"/>
      <c r="K18" s="15"/>
      <c r="L18" s="14"/>
      <c r="M18" s="6">
        <v>11000</v>
      </c>
      <c r="N18" s="6">
        <v>1000</v>
      </c>
      <c r="O18" s="6">
        <v>120</v>
      </c>
      <c r="P18" s="7">
        <f t="shared" si="8"/>
        <v>11</v>
      </c>
      <c r="Q18" s="15"/>
      <c r="R18" s="6">
        <v>200</v>
      </c>
      <c r="S18" s="8">
        <v>40000</v>
      </c>
      <c r="T18" s="8">
        <v>8000</v>
      </c>
      <c r="U18" s="6">
        <f t="shared" si="10"/>
        <v>200</v>
      </c>
      <c r="V18" s="6">
        <f t="shared" si="11"/>
        <v>2200</v>
      </c>
      <c r="W18" s="15"/>
      <c r="X18" s="6">
        <v>500</v>
      </c>
      <c r="Y18" s="8">
        <v>250</v>
      </c>
      <c r="Z18" s="8">
        <v>25</v>
      </c>
      <c r="AA18" s="7">
        <f t="shared" si="9"/>
        <v>0.5</v>
      </c>
      <c r="AB18" s="7">
        <f t="shared" si="12"/>
        <v>120</v>
      </c>
      <c r="AC18" s="16"/>
    </row>
    <row r="19" spans="2:29" x14ac:dyDescent="0.3">
      <c r="B19" s="14" t="s">
        <v>44</v>
      </c>
      <c r="C19" s="15"/>
      <c r="D19" s="15"/>
      <c r="E19" s="15"/>
      <c r="F19" s="15"/>
      <c r="G19" s="15"/>
      <c r="H19" s="15"/>
      <c r="I19" s="15"/>
      <c r="J19" s="16"/>
      <c r="K19" s="15"/>
      <c r="L19" s="14"/>
      <c r="M19" s="6">
        <v>33000</v>
      </c>
      <c r="N19" s="6">
        <v>3000</v>
      </c>
      <c r="O19" s="6">
        <v>450</v>
      </c>
      <c r="P19" s="7">
        <f t="shared" si="8"/>
        <v>11</v>
      </c>
      <c r="Q19" s="15"/>
      <c r="R19" s="6">
        <v>500</v>
      </c>
      <c r="S19" s="8">
        <v>100000</v>
      </c>
      <c r="T19" s="8">
        <v>30000</v>
      </c>
      <c r="U19" s="6">
        <f t="shared" si="10"/>
        <v>200</v>
      </c>
      <c r="V19" s="6">
        <f t="shared" si="11"/>
        <v>5500</v>
      </c>
      <c r="W19" s="15"/>
      <c r="X19" s="15"/>
      <c r="Y19" s="15"/>
      <c r="Z19" s="15"/>
      <c r="AA19" s="15"/>
      <c r="AB19" s="15"/>
      <c r="AC19" s="16"/>
    </row>
    <row r="20" spans="2:29" x14ac:dyDescent="0.3">
      <c r="B20" s="14"/>
      <c r="C20" s="15" t="s">
        <v>90</v>
      </c>
      <c r="D20" s="15"/>
      <c r="E20" s="15"/>
      <c r="F20" s="15"/>
      <c r="G20" s="15"/>
      <c r="H20" s="15"/>
      <c r="I20" s="15"/>
      <c r="J20" s="16"/>
      <c r="K20" s="15"/>
      <c r="L20" s="14"/>
      <c r="M20" s="6">
        <v>55000</v>
      </c>
      <c r="N20" s="6">
        <v>5000</v>
      </c>
      <c r="O20" s="6">
        <v>900</v>
      </c>
      <c r="P20" s="7">
        <f t="shared" si="8"/>
        <v>11</v>
      </c>
      <c r="Q20" s="15"/>
      <c r="R20" s="6">
        <v>1000</v>
      </c>
      <c r="S20" s="8">
        <v>200000</v>
      </c>
      <c r="T20" s="8">
        <v>80000</v>
      </c>
      <c r="U20" s="6">
        <f t="shared" si="10"/>
        <v>200</v>
      </c>
      <c r="V20" s="6">
        <f t="shared" si="11"/>
        <v>11000</v>
      </c>
      <c r="W20" s="15"/>
      <c r="X20" s="10" t="s">
        <v>52</v>
      </c>
      <c r="Y20" s="10" t="s">
        <v>50</v>
      </c>
      <c r="Z20" s="10" t="s">
        <v>51</v>
      </c>
      <c r="AA20" s="15"/>
      <c r="AB20" s="15"/>
      <c r="AC20" s="16"/>
    </row>
    <row r="21" spans="2:29" x14ac:dyDescent="0.3">
      <c r="B21" s="14"/>
      <c r="C21" s="15"/>
      <c r="D21" s="15"/>
      <c r="E21" s="15"/>
      <c r="F21" s="15"/>
      <c r="G21" s="15"/>
      <c r="H21" s="15"/>
      <c r="I21" s="15"/>
      <c r="J21" s="16"/>
      <c r="K21" s="15"/>
      <c r="L21" s="14"/>
      <c r="M21" s="6">
        <v>110000</v>
      </c>
      <c r="N21" s="6">
        <v>10000</v>
      </c>
      <c r="O21" s="6">
        <v>2500</v>
      </c>
      <c r="P21" s="7">
        <f t="shared" si="8"/>
        <v>11</v>
      </c>
      <c r="Q21" s="15"/>
      <c r="R21" s="6">
        <v>2000</v>
      </c>
      <c r="S21" s="8">
        <v>400000</v>
      </c>
      <c r="T21" s="8">
        <v>200000</v>
      </c>
      <c r="U21" s="6">
        <f t="shared" si="10"/>
        <v>200</v>
      </c>
      <c r="V21" s="6">
        <f t="shared" si="11"/>
        <v>22000</v>
      </c>
      <c r="W21" s="15"/>
      <c r="X21" s="6">
        <v>100</v>
      </c>
      <c r="Y21" s="6">
        <v>50</v>
      </c>
      <c r="Z21" s="6">
        <v>0</v>
      </c>
      <c r="AA21" s="15"/>
      <c r="AB21" s="15"/>
      <c r="AC21" s="16"/>
    </row>
    <row r="22" spans="2:29" x14ac:dyDescent="0.3">
      <c r="B22" s="14"/>
      <c r="C22" s="10" t="s">
        <v>49</v>
      </c>
      <c r="D22" s="10" t="s">
        <v>76</v>
      </c>
      <c r="E22" s="10" t="s">
        <v>79</v>
      </c>
      <c r="F22" s="10" t="s">
        <v>80</v>
      </c>
      <c r="G22" s="10" t="s">
        <v>112</v>
      </c>
      <c r="H22" s="10" t="s">
        <v>89</v>
      </c>
      <c r="I22" s="15"/>
      <c r="J22" s="16"/>
      <c r="K22" s="15"/>
      <c r="L22" s="14"/>
      <c r="M22" s="6" t="s">
        <v>72</v>
      </c>
      <c r="N22" s="6" t="s">
        <v>74</v>
      </c>
      <c r="O22" s="6">
        <v>1900</v>
      </c>
      <c r="P22" s="7">
        <f>5500/8200</f>
        <v>0.67073170731707321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/>
    </row>
    <row r="23" spans="2:29" x14ac:dyDescent="0.3">
      <c r="B23" s="14"/>
      <c r="C23" s="8">
        <v>50</v>
      </c>
      <c r="D23" s="6">
        <v>30000</v>
      </c>
      <c r="E23" s="8">
        <v>0</v>
      </c>
      <c r="F23" s="8">
        <v>0</v>
      </c>
      <c r="G23" s="6">
        <f t="shared" ref="G23:G28" si="13">D23/C23</f>
        <v>600</v>
      </c>
      <c r="H23" s="6">
        <f>C23*G$11</f>
        <v>550</v>
      </c>
      <c r="I23" s="15"/>
      <c r="J23" s="16"/>
      <c r="K23" s="15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</row>
    <row r="24" spans="2:29" x14ac:dyDescent="0.3">
      <c r="B24" s="14"/>
      <c r="C24" s="8">
        <v>100</v>
      </c>
      <c r="D24" s="8">
        <f>C24/C$23*D$23</f>
        <v>60000</v>
      </c>
      <c r="E24" s="6">
        <v>10000</v>
      </c>
      <c r="F24" s="8">
        <f>E24/D24*100</f>
        <v>16.666666666666664</v>
      </c>
      <c r="G24" s="6">
        <f t="shared" si="13"/>
        <v>600</v>
      </c>
      <c r="H24" s="6">
        <f t="shared" ref="H24:H28" si="14">C24*G$11</f>
        <v>1100</v>
      </c>
      <c r="I24" s="15"/>
      <c r="J24" s="16"/>
      <c r="K24" s="15"/>
      <c r="L24" s="14"/>
      <c r="M24" s="15" t="s">
        <v>58</v>
      </c>
      <c r="N24" s="15"/>
      <c r="O24" s="15"/>
      <c r="P24" s="15"/>
      <c r="Q24" s="15"/>
      <c r="R24" s="15" t="s">
        <v>62</v>
      </c>
      <c r="S24" s="15"/>
      <c r="T24" s="15"/>
      <c r="U24" s="15"/>
      <c r="V24" s="15"/>
      <c r="W24" s="15"/>
      <c r="X24" s="15" t="s">
        <v>67</v>
      </c>
      <c r="Y24" s="15"/>
      <c r="Z24" s="15"/>
      <c r="AA24" s="15"/>
      <c r="AB24" s="15"/>
      <c r="AC24" s="16"/>
    </row>
    <row r="25" spans="2:29" x14ac:dyDescent="0.3">
      <c r="B25" s="14"/>
      <c r="C25" s="8">
        <v>200</v>
      </c>
      <c r="D25" s="8">
        <f t="shared" ref="D25:D28" si="15">C25/C$23*D$23</f>
        <v>120000</v>
      </c>
      <c r="E25" s="6">
        <v>30000</v>
      </c>
      <c r="F25" s="8">
        <f t="shared" ref="F25:F28" si="16">E25/D25*100</f>
        <v>25</v>
      </c>
      <c r="G25" s="6">
        <f t="shared" si="13"/>
        <v>600</v>
      </c>
      <c r="H25" s="6">
        <f>C25*G$11</f>
        <v>2200</v>
      </c>
      <c r="I25" s="15"/>
      <c r="J25" s="16"/>
      <c r="K25" s="15"/>
      <c r="L25" s="14"/>
      <c r="M25" s="10" t="s">
        <v>71</v>
      </c>
      <c r="N25" s="10" t="s">
        <v>77</v>
      </c>
      <c r="O25" s="10" t="s">
        <v>78</v>
      </c>
      <c r="P25" s="10" t="s">
        <v>91</v>
      </c>
      <c r="Q25" s="21"/>
      <c r="R25" s="10" t="s">
        <v>49</v>
      </c>
      <c r="S25" s="10" t="s">
        <v>76</v>
      </c>
      <c r="T25" s="10" t="s">
        <v>79</v>
      </c>
      <c r="U25" s="10" t="s">
        <v>112</v>
      </c>
      <c r="V25" s="10" t="s">
        <v>89</v>
      </c>
      <c r="W25" s="21"/>
      <c r="X25" s="10" t="s">
        <v>49</v>
      </c>
      <c r="Y25" s="10" t="s">
        <v>50</v>
      </c>
      <c r="Z25" s="10" t="s">
        <v>51</v>
      </c>
      <c r="AA25" s="10" t="s">
        <v>92</v>
      </c>
      <c r="AB25" s="10" t="s">
        <v>88</v>
      </c>
      <c r="AC25" s="16"/>
    </row>
    <row r="26" spans="2:29" x14ac:dyDescent="0.3">
      <c r="B26" s="14"/>
      <c r="C26" s="8">
        <v>500</v>
      </c>
      <c r="D26" s="8">
        <f t="shared" si="15"/>
        <v>300000</v>
      </c>
      <c r="E26" s="6">
        <v>150000</v>
      </c>
      <c r="F26" s="8">
        <f t="shared" si="16"/>
        <v>50</v>
      </c>
      <c r="G26" s="6">
        <f t="shared" si="13"/>
        <v>600</v>
      </c>
      <c r="H26" s="6">
        <f t="shared" si="14"/>
        <v>5500</v>
      </c>
      <c r="I26" s="15"/>
      <c r="J26" s="16"/>
      <c r="K26" s="15"/>
      <c r="L26" s="14"/>
      <c r="M26" s="8">
        <v>5500</v>
      </c>
      <c r="N26" s="6">
        <v>500</v>
      </c>
      <c r="O26" s="6">
        <v>0</v>
      </c>
      <c r="P26" s="7">
        <f t="shared" ref="P26:P30" si="17">M26/N26</f>
        <v>11</v>
      </c>
      <c r="Q26" s="15"/>
      <c r="R26" s="6">
        <v>100</v>
      </c>
      <c r="S26" s="6">
        <v>20000</v>
      </c>
      <c r="T26" s="6">
        <v>0</v>
      </c>
      <c r="U26" s="6">
        <f>S26/R26</f>
        <v>200</v>
      </c>
      <c r="V26" s="6">
        <f>R26*P$26</f>
        <v>1100</v>
      </c>
      <c r="W26" s="15"/>
      <c r="X26" s="6">
        <v>80</v>
      </c>
      <c r="Y26" s="6">
        <v>40</v>
      </c>
      <c r="Z26" s="6">
        <v>0</v>
      </c>
      <c r="AA26" s="7">
        <f>Y26/X26</f>
        <v>0.5</v>
      </c>
      <c r="AB26" s="7">
        <f>P$26*X26/(Y26+Z26)*4</f>
        <v>88</v>
      </c>
      <c r="AC26" s="16"/>
    </row>
    <row r="27" spans="2:29" x14ac:dyDescent="0.3">
      <c r="B27" s="14"/>
      <c r="C27" s="8">
        <v>1000</v>
      </c>
      <c r="D27" s="8">
        <f t="shared" si="15"/>
        <v>600000</v>
      </c>
      <c r="E27" s="6">
        <v>450000</v>
      </c>
      <c r="F27" s="8">
        <f t="shared" si="16"/>
        <v>75</v>
      </c>
      <c r="G27" s="6">
        <f t="shared" si="13"/>
        <v>600</v>
      </c>
      <c r="H27" s="6">
        <f t="shared" si="14"/>
        <v>11000</v>
      </c>
      <c r="I27" s="15"/>
      <c r="J27" s="16"/>
      <c r="K27" s="15"/>
      <c r="L27" s="14"/>
      <c r="M27" s="8">
        <v>11000</v>
      </c>
      <c r="N27" s="8">
        <v>1000</v>
      </c>
      <c r="O27" s="8">
        <v>0</v>
      </c>
      <c r="P27" s="7">
        <f t="shared" si="17"/>
        <v>11</v>
      </c>
      <c r="Q27" s="15"/>
      <c r="R27" s="6">
        <v>500</v>
      </c>
      <c r="S27" s="8">
        <v>100000</v>
      </c>
      <c r="T27" s="8">
        <v>0</v>
      </c>
      <c r="U27" s="6">
        <f t="shared" ref="U27:U30" si="18">S27/R27</f>
        <v>200</v>
      </c>
      <c r="V27" s="6">
        <f>R27*P$26</f>
        <v>5500</v>
      </c>
      <c r="W27" s="15"/>
      <c r="X27" s="6">
        <v>160</v>
      </c>
      <c r="Y27" s="8">
        <v>120</v>
      </c>
      <c r="Z27" s="8">
        <v>0</v>
      </c>
      <c r="AA27" s="7">
        <f>Y27/X27</f>
        <v>0.75</v>
      </c>
      <c r="AB27" s="7">
        <f>P$26*X27/(Y27+Z27)*4</f>
        <v>58.666666666666664</v>
      </c>
      <c r="AC27" s="16"/>
    </row>
    <row r="28" spans="2:29" x14ac:dyDescent="0.3">
      <c r="B28" s="14"/>
      <c r="C28" s="8">
        <v>2000</v>
      </c>
      <c r="D28" s="8">
        <f t="shared" si="15"/>
        <v>1200000</v>
      </c>
      <c r="E28" s="8">
        <v>1200000</v>
      </c>
      <c r="F28" s="8">
        <f t="shared" si="16"/>
        <v>100</v>
      </c>
      <c r="G28" s="6">
        <f t="shared" si="13"/>
        <v>600</v>
      </c>
      <c r="H28" s="6">
        <f t="shared" si="14"/>
        <v>22000</v>
      </c>
      <c r="I28" s="15"/>
      <c r="J28" s="16"/>
      <c r="K28" s="15"/>
      <c r="L28" s="14"/>
      <c r="M28" s="8">
        <v>33000</v>
      </c>
      <c r="N28" s="8">
        <v>3000</v>
      </c>
      <c r="O28" s="8">
        <v>300</v>
      </c>
      <c r="P28" s="7">
        <f t="shared" si="17"/>
        <v>11</v>
      </c>
      <c r="Q28" s="15"/>
      <c r="R28" s="6">
        <v>1000</v>
      </c>
      <c r="S28" s="8">
        <v>200000</v>
      </c>
      <c r="T28" s="8">
        <v>10000</v>
      </c>
      <c r="U28" s="6">
        <f t="shared" si="18"/>
        <v>200</v>
      </c>
      <c r="V28" s="6">
        <f>R28*P$26</f>
        <v>11000</v>
      </c>
      <c r="W28" s="15"/>
      <c r="X28" s="15"/>
      <c r="Y28" s="15"/>
      <c r="Z28" s="15"/>
      <c r="AA28" s="15"/>
      <c r="AB28" s="15"/>
      <c r="AC28" s="16"/>
    </row>
    <row r="29" spans="2:29" x14ac:dyDescent="0.3">
      <c r="B29" s="14"/>
      <c r="C29" s="15"/>
      <c r="D29" s="15"/>
      <c r="E29" s="15"/>
      <c r="F29" s="15"/>
      <c r="G29" s="15"/>
      <c r="H29" s="15"/>
      <c r="I29" s="15"/>
      <c r="J29" s="16"/>
      <c r="K29" s="15"/>
      <c r="L29" s="14"/>
      <c r="M29" s="8">
        <v>55000</v>
      </c>
      <c r="N29" s="8">
        <v>5000</v>
      </c>
      <c r="O29" s="8">
        <v>750</v>
      </c>
      <c r="P29" s="7">
        <f t="shared" si="17"/>
        <v>11</v>
      </c>
      <c r="Q29" s="15"/>
      <c r="R29" s="6">
        <v>2000</v>
      </c>
      <c r="S29" s="8">
        <v>400000</v>
      </c>
      <c r="T29" s="8">
        <v>40000</v>
      </c>
      <c r="U29" s="6">
        <f t="shared" si="18"/>
        <v>200</v>
      </c>
      <c r="V29" s="6">
        <f>R29*P$26</f>
        <v>22000</v>
      </c>
      <c r="W29" s="15"/>
      <c r="X29" s="15"/>
      <c r="Y29" s="15"/>
      <c r="Z29" s="15"/>
      <c r="AA29" s="15"/>
      <c r="AB29" s="15"/>
      <c r="AC29" s="16"/>
    </row>
    <row r="30" spans="2:29" x14ac:dyDescent="0.3">
      <c r="B30" s="14"/>
      <c r="C30" s="15"/>
      <c r="D30" s="15"/>
      <c r="E30" s="15"/>
      <c r="F30" s="15"/>
      <c r="G30" s="15"/>
      <c r="H30" s="15"/>
      <c r="I30" s="15"/>
      <c r="J30" s="16"/>
      <c r="K30" s="15"/>
      <c r="L30" s="14"/>
      <c r="M30" s="8">
        <v>110000</v>
      </c>
      <c r="N30" s="8">
        <v>10000</v>
      </c>
      <c r="O30" s="8">
        <v>2000</v>
      </c>
      <c r="P30" s="7">
        <f t="shared" si="17"/>
        <v>11</v>
      </c>
      <c r="Q30" s="15"/>
      <c r="R30" s="6">
        <v>5000</v>
      </c>
      <c r="S30" s="8">
        <v>1000000</v>
      </c>
      <c r="T30" s="8">
        <v>200000</v>
      </c>
      <c r="U30" s="6">
        <f t="shared" si="18"/>
        <v>200</v>
      </c>
      <c r="V30" s="6">
        <f>R30*P$26</f>
        <v>55000</v>
      </c>
      <c r="W30" s="15"/>
      <c r="X30" s="15"/>
      <c r="Y30" s="15"/>
      <c r="Z30" s="15"/>
      <c r="AA30" s="15"/>
      <c r="AB30" s="15"/>
      <c r="AC30" s="16"/>
    </row>
    <row r="31" spans="2:29" x14ac:dyDescent="0.3">
      <c r="B31" s="14" t="s">
        <v>45</v>
      </c>
      <c r="C31" s="15"/>
      <c r="D31" s="15"/>
      <c r="E31" s="15"/>
      <c r="F31" s="15"/>
      <c r="G31" s="15"/>
      <c r="H31" s="15"/>
      <c r="I31" s="15"/>
      <c r="J31" s="16"/>
      <c r="K31" s="15"/>
      <c r="L31" s="14"/>
      <c r="M31" s="6" t="s">
        <v>72</v>
      </c>
      <c r="N31" s="6" t="s">
        <v>53</v>
      </c>
      <c r="O31" s="8">
        <v>3000</v>
      </c>
      <c r="P31" s="7">
        <f>5500/6000</f>
        <v>0.91666666666666663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/>
    </row>
    <row r="32" spans="2:29" x14ac:dyDescent="0.3">
      <c r="B32" s="14"/>
      <c r="C32" s="15" t="s">
        <v>87</v>
      </c>
      <c r="D32" s="15"/>
      <c r="E32" s="15"/>
      <c r="F32" s="15"/>
      <c r="G32" s="15"/>
      <c r="H32" s="15"/>
      <c r="I32" s="15"/>
      <c r="J32" s="16"/>
      <c r="K32" s="15"/>
      <c r="L32" s="14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/>
    </row>
    <row r="33" spans="2:29" x14ac:dyDescent="0.3">
      <c r="B33" s="14"/>
      <c r="C33" s="15"/>
      <c r="D33" s="15"/>
      <c r="E33" s="15"/>
      <c r="F33" s="15"/>
      <c r="G33" s="15"/>
      <c r="H33" s="15"/>
      <c r="I33" s="15"/>
      <c r="J33" s="16"/>
      <c r="K33" s="15"/>
      <c r="L33" s="14"/>
      <c r="M33" s="15" t="s">
        <v>59</v>
      </c>
      <c r="N33" s="15"/>
      <c r="O33" s="15"/>
      <c r="P33" s="15"/>
      <c r="Q33" s="15"/>
      <c r="R33" s="15" t="s">
        <v>63</v>
      </c>
      <c r="S33" s="15"/>
      <c r="T33" s="15"/>
      <c r="U33" s="15"/>
      <c r="V33" s="15"/>
      <c r="W33" s="15"/>
      <c r="X33" s="15" t="s">
        <v>66</v>
      </c>
      <c r="Y33" s="15"/>
      <c r="Z33" s="15"/>
      <c r="AA33" s="15"/>
      <c r="AB33" s="15"/>
      <c r="AC33" s="16"/>
    </row>
    <row r="34" spans="2:29" x14ac:dyDescent="0.3">
      <c r="B34" s="14"/>
      <c r="C34" s="15"/>
      <c r="D34" s="15"/>
      <c r="E34" s="15"/>
      <c r="F34" s="15"/>
      <c r="G34" s="15"/>
      <c r="H34" s="15"/>
      <c r="I34" s="15"/>
      <c r="J34" s="16"/>
      <c r="K34" s="15"/>
      <c r="L34" s="14"/>
      <c r="M34" s="10" t="s">
        <v>71</v>
      </c>
      <c r="N34" s="10" t="s">
        <v>77</v>
      </c>
      <c r="O34" s="10" t="s">
        <v>78</v>
      </c>
      <c r="P34" s="10" t="s">
        <v>91</v>
      </c>
      <c r="Q34" s="21"/>
      <c r="R34" s="10" t="s">
        <v>49</v>
      </c>
      <c r="S34" s="10" t="s">
        <v>76</v>
      </c>
      <c r="T34" s="10" t="s">
        <v>79</v>
      </c>
      <c r="U34" s="10" t="s">
        <v>112</v>
      </c>
      <c r="V34" s="10" t="s">
        <v>89</v>
      </c>
      <c r="W34" s="21"/>
      <c r="X34" s="10" t="s">
        <v>49</v>
      </c>
      <c r="Y34" s="10" t="s">
        <v>50</v>
      </c>
      <c r="Z34" s="10" t="s">
        <v>51</v>
      </c>
      <c r="AA34" s="10" t="s">
        <v>92</v>
      </c>
      <c r="AB34" s="10" t="s">
        <v>88</v>
      </c>
      <c r="AC34" s="16"/>
    </row>
    <row r="35" spans="2:29" x14ac:dyDescent="0.3">
      <c r="B35" s="14"/>
      <c r="C35" s="10" t="s">
        <v>49</v>
      </c>
      <c r="D35" s="10" t="s">
        <v>50</v>
      </c>
      <c r="E35" s="10" t="s">
        <v>51</v>
      </c>
      <c r="F35" s="10" t="s">
        <v>80</v>
      </c>
      <c r="G35" s="10" t="s">
        <v>92</v>
      </c>
      <c r="H35" s="10" t="s">
        <v>88</v>
      </c>
      <c r="I35" s="15"/>
      <c r="J35" s="16"/>
      <c r="K35" s="15"/>
      <c r="L35" s="14"/>
      <c r="M35" s="8">
        <v>3300</v>
      </c>
      <c r="N35" s="6">
        <v>30</v>
      </c>
      <c r="O35" s="6">
        <v>2</v>
      </c>
      <c r="P35" s="7">
        <f>M35/N35</f>
        <v>110</v>
      </c>
      <c r="Q35" s="15"/>
      <c r="R35" s="6">
        <v>10</v>
      </c>
      <c r="S35" s="6">
        <v>50000</v>
      </c>
      <c r="T35" s="6">
        <v>16000</v>
      </c>
      <c r="U35" s="6">
        <f>S35/R35</f>
        <v>5000</v>
      </c>
      <c r="V35" s="6">
        <f t="shared" ref="V35:V40" si="19">R35*P$35</f>
        <v>1100</v>
      </c>
      <c r="W35" s="15"/>
      <c r="X35" s="6">
        <v>20</v>
      </c>
      <c r="Y35" s="6">
        <v>20</v>
      </c>
      <c r="Z35" s="6">
        <v>0</v>
      </c>
      <c r="AA35" s="7">
        <v>1</v>
      </c>
      <c r="AB35" s="7">
        <f>P$35*X35/(Y35+Z35)*1</f>
        <v>110</v>
      </c>
      <c r="AC35" s="16"/>
    </row>
    <row r="36" spans="2:29" x14ac:dyDescent="0.3">
      <c r="B36" s="14"/>
      <c r="C36" s="6">
        <v>50</v>
      </c>
      <c r="D36" s="6">
        <v>10</v>
      </c>
      <c r="E36" s="8">
        <v>0</v>
      </c>
      <c r="F36" s="8">
        <v>0</v>
      </c>
      <c r="G36" s="7">
        <f>D36/C36</f>
        <v>0.2</v>
      </c>
      <c r="H36" s="6">
        <f>G$11*C36/(D36+E36)*3</f>
        <v>165</v>
      </c>
      <c r="I36" s="15"/>
      <c r="J36" s="16"/>
      <c r="K36" s="15"/>
      <c r="L36" s="14"/>
      <c r="M36" s="8">
        <v>5500</v>
      </c>
      <c r="N36" s="8">
        <v>50</v>
      </c>
      <c r="O36" s="8">
        <v>5</v>
      </c>
      <c r="P36" s="7">
        <f t="shared" ref="P36:P40" si="20">M36/N36</f>
        <v>110</v>
      </c>
      <c r="Q36" s="15"/>
      <c r="R36" s="6">
        <v>20</v>
      </c>
      <c r="S36" s="8">
        <v>100000</v>
      </c>
      <c r="T36" s="8">
        <v>38000</v>
      </c>
      <c r="U36" s="6">
        <f t="shared" ref="U36:U40" si="21">S36/R36</f>
        <v>5000</v>
      </c>
      <c r="V36" s="6">
        <f t="shared" si="19"/>
        <v>2200</v>
      </c>
      <c r="W36" s="15"/>
      <c r="X36" s="15"/>
      <c r="Y36" s="15"/>
      <c r="Z36" s="15"/>
      <c r="AA36" s="15"/>
      <c r="AB36" s="15"/>
      <c r="AC36" s="16"/>
    </row>
    <row r="37" spans="2:29" x14ac:dyDescent="0.3">
      <c r="B37" s="14"/>
      <c r="C37" s="6">
        <v>100</v>
      </c>
      <c r="D37" s="6">
        <v>20</v>
      </c>
      <c r="E37" s="6">
        <v>5</v>
      </c>
      <c r="F37" s="8">
        <f>E37/D37*100</f>
        <v>25</v>
      </c>
      <c r="G37" s="7">
        <f>D37/C37</f>
        <v>0.2</v>
      </c>
      <c r="H37" s="6">
        <f>G$11*C37/(D37+E37)*3</f>
        <v>132</v>
      </c>
      <c r="I37" s="15"/>
      <c r="J37" s="16"/>
      <c r="K37" s="15"/>
      <c r="L37" s="14"/>
      <c r="M37" s="8">
        <v>11000</v>
      </c>
      <c r="N37" s="8">
        <v>100</v>
      </c>
      <c r="O37" s="8">
        <v>10</v>
      </c>
      <c r="P37" s="7">
        <f t="shared" si="20"/>
        <v>110</v>
      </c>
      <c r="Q37" s="15"/>
      <c r="R37" s="6">
        <v>50</v>
      </c>
      <c r="S37" s="8">
        <v>250000</v>
      </c>
      <c r="T37" s="8">
        <v>110000</v>
      </c>
      <c r="U37" s="6">
        <f t="shared" si="21"/>
        <v>5000</v>
      </c>
      <c r="V37" s="6">
        <f t="shared" si="19"/>
        <v>5500</v>
      </c>
      <c r="W37" s="15"/>
      <c r="X37" s="10" t="s">
        <v>52</v>
      </c>
      <c r="Y37" s="10" t="s">
        <v>50</v>
      </c>
      <c r="Z37" s="10" t="s">
        <v>51</v>
      </c>
      <c r="AA37" s="15"/>
      <c r="AB37" s="15"/>
      <c r="AC37" s="16"/>
    </row>
    <row r="38" spans="2:29" x14ac:dyDescent="0.3">
      <c r="B38" s="14"/>
      <c r="C38" s="6">
        <v>250</v>
      </c>
      <c r="D38" s="6">
        <v>50</v>
      </c>
      <c r="E38" s="8">
        <v>15</v>
      </c>
      <c r="F38" s="8">
        <f t="shared" ref="F38:F39" si="22">E38/D38*100</f>
        <v>30</v>
      </c>
      <c r="G38" s="7">
        <f>D38/C38</f>
        <v>0.2</v>
      </c>
      <c r="H38" s="6">
        <f t="shared" ref="H38:H40" si="23">G$11*C38/(D38+E38)*3</f>
        <v>126.92307692307692</v>
      </c>
      <c r="I38" s="15"/>
      <c r="J38" s="16"/>
      <c r="K38" s="15"/>
      <c r="L38" s="14"/>
      <c r="M38" s="8">
        <v>33000</v>
      </c>
      <c r="N38" s="8">
        <v>300</v>
      </c>
      <c r="O38" s="8">
        <v>35</v>
      </c>
      <c r="P38" s="7">
        <f t="shared" si="20"/>
        <v>110</v>
      </c>
      <c r="Q38" s="15"/>
      <c r="R38" s="6">
        <v>100</v>
      </c>
      <c r="S38" s="8">
        <v>500000</v>
      </c>
      <c r="T38" s="8">
        <v>250000</v>
      </c>
      <c r="U38" s="6">
        <f t="shared" si="21"/>
        <v>5000</v>
      </c>
      <c r="V38" s="6">
        <f t="shared" si="19"/>
        <v>11000</v>
      </c>
      <c r="W38" s="15"/>
      <c r="X38" s="6">
        <v>100</v>
      </c>
      <c r="Y38" s="6">
        <v>20</v>
      </c>
      <c r="Z38" s="6">
        <v>0</v>
      </c>
      <c r="AA38" s="15"/>
      <c r="AB38" s="15"/>
      <c r="AC38" s="16"/>
    </row>
    <row r="39" spans="2:29" x14ac:dyDescent="0.3">
      <c r="B39" s="14"/>
      <c r="C39" s="6">
        <v>500</v>
      </c>
      <c r="D39" s="6">
        <v>100</v>
      </c>
      <c r="E39" s="6">
        <v>40</v>
      </c>
      <c r="F39" s="8">
        <f t="shared" si="22"/>
        <v>40</v>
      </c>
      <c r="G39" s="7">
        <f>D39/C39</f>
        <v>0.2</v>
      </c>
      <c r="H39" s="6">
        <f t="shared" si="23"/>
        <v>117.85714285714286</v>
      </c>
      <c r="I39" s="15"/>
      <c r="J39" s="16"/>
      <c r="K39" s="15"/>
      <c r="L39" s="14"/>
      <c r="M39" s="8">
        <v>55000</v>
      </c>
      <c r="N39" s="8">
        <v>500</v>
      </c>
      <c r="O39" s="8">
        <v>70</v>
      </c>
      <c r="P39" s="7">
        <f t="shared" si="20"/>
        <v>110</v>
      </c>
      <c r="Q39" s="15"/>
      <c r="R39" s="6">
        <v>200</v>
      </c>
      <c r="S39" s="8">
        <v>1000000</v>
      </c>
      <c r="T39" s="8">
        <v>600000</v>
      </c>
      <c r="U39" s="6">
        <f t="shared" si="21"/>
        <v>5000</v>
      </c>
      <c r="V39" s="6">
        <f t="shared" si="19"/>
        <v>22000</v>
      </c>
      <c r="W39" s="15"/>
      <c r="X39" s="15"/>
      <c r="Y39" s="15"/>
      <c r="Z39" s="15"/>
      <c r="AA39" s="15"/>
      <c r="AB39" s="15"/>
      <c r="AC39" s="16"/>
    </row>
    <row r="40" spans="2:29" x14ac:dyDescent="0.3">
      <c r="B40" s="14"/>
      <c r="C40" s="6">
        <v>1000</v>
      </c>
      <c r="D40" s="6">
        <v>200</v>
      </c>
      <c r="E40" s="6">
        <v>100</v>
      </c>
      <c r="F40" s="8">
        <f t="shared" ref="F40" si="24">E40/D40*100</f>
        <v>50</v>
      </c>
      <c r="G40" s="7">
        <f>D40/C40</f>
        <v>0.2</v>
      </c>
      <c r="H40" s="6">
        <f t="shared" si="23"/>
        <v>110</v>
      </c>
      <c r="I40" s="15"/>
      <c r="J40" s="16"/>
      <c r="K40" s="15"/>
      <c r="L40" s="14"/>
      <c r="M40" s="8">
        <v>110000</v>
      </c>
      <c r="N40" s="8">
        <v>1000</v>
      </c>
      <c r="O40" s="8">
        <v>180</v>
      </c>
      <c r="P40" s="7">
        <f t="shared" si="20"/>
        <v>110</v>
      </c>
      <c r="Q40" s="15"/>
      <c r="R40" s="6">
        <v>400</v>
      </c>
      <c r="S40" s="8">
        <v>2000000</v>
      </c>
      <c r="T40" s="8">
        <v>1500000</v>
      </c>
      <c r="U40" s="6">
        <f t="shared" si="21"/>
        <v>5000</v>
      </c>
      <c r="V40" s="6">
        <f t="shared" si="19"/>
        <v>44000</v>
      </c>
      <c r="W40" s="15"/>
      <c r="X40" s="15"/>
      <c r="Y40" s="15"/>
      <c r="Z40" s="15"/>
      <c r="AA40" s="15"/>
      <c r="AB40" s="15"/>
      <c r="AC40" s="16"/>
    </row>
    <row r="41" spans="2:29" x14ac:dyDescent="0.3">
      <c r="B41" s="14"/>
      <c r="C41" s="15"/>
      <c r="D41" s="15"/>
      <c r="E41" s="15"/>
      <c r="F41" s="15"/>
      <c r="G41" s="15"/>
      <c r="H41" s="15"/>
      <c r="I41" s="15"/>
      <c r="J41" s="16"/>
      <c r="K41" s="15"/>
      <c r="L41" s="14"/>
      <c r="M41" s="6" t="s">
        <v>72</v>
      </c>
      <c r="N41" s="6" t="s">
        <v>48</v>
      </c>
      <c r="O41" s="6">
        <v>0</v>
      </c>
      <c r="P41" s="7">
        <f>5500/560</f>
        <v>9.8214285714285712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6"/>
    </row>
    <row r="42" spans="2:29" x14ac:dyDescent="0.3">
      <c r="B42" s="14"/>
      <c r="C42" s="10" t="s">
        <v>52</v>
      </c>
      <c r="D42" s="10" t="s">
        <v>50</v>
      </c>
      <c r="E42" s="10" t="s">
        <v>51</v>
      </c>
      <c r="F42" s="15"/>
      <c r="G42" s="15"/>
      <c r="H42" s="15"/>
      <c r="I42" s="15"/>
      <c r="J42" s="16"/>
      <c r="K42" s="15"/>
      <c r="L42" s="14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</row>
    <row r="43" spans="2:29" x14ac:dyDescent="0.3">
      <c r="B43" s="14"/>
      <c r="C43" s="6">
        <v>100</v>
      </c>
      <c r="D43" s="6">
        <v>5</v>
      </c>
      <c r="E43" s="6">
        <v>0</v>
      </c>
      <c r="F43" s="15"/>
      <c r="G43" s="15"/>
      <c r="H43" s="15"/>
      <c r="I43" s="15"/>
      <c r="J43" s="16"/>
      <c r="K43" s="15"/>
      <c r="L43" s="14"/>
      <c r="M43" s="15" t="s">
        <v>60</v>
      </c>
      <c r="N43" s="15"/>
      <c r="O43" s="15"/>
      <c r="P43" s="15"/>
      <c r="Q43" s="15"/>
      <c r="R43" s="15" t="s">
        <v>64</v>
      </c>
      <c r="S43" s="15"/>
      <c r="T43" s="15"/>
      <c r="U43" s="15"/>
      <c r="V43" s="15"/>
      <c r="W43" s="15"/>
      <c r="X43" s="15" t="s">
        <v>65</v>
      </c>
      <c r="Y43" s="15"/>
      <c r="Z43" s="15"/>
      <c r="AA43" s="15"/>
      <c r="AB43" s="15"/>
      <c r="AC43" s="16"/>
    </row>
    <row r="44" spans="2:29" ht="14.25" thickBot="1" x14ac:dyDescent="0.35">
      <c r="B44" s="17"/>
      <c r="C44" s="18"/>
      <c r="D44" s="18"/>
      <c r="E44" s="18"/>
      <c r="F44" s="18"/>
      <c r="G44" s="18"/>
      <c r="H44" s="18"/>
      <c r="I44" s="18"/>
      <c r="J44" s="19"/>
      <c r="K44" s="15"/>
      <c r="L44" s="14"/>
      <c r="M44" s="10" t="s">
        <v>71</v>
      </c>
      <c r="N44" s="10" t="s">
        <v>77</v>
      </c>
      <c r="O44" s="10" t="s">
        <v>78</v>
      </c>
      <c r="P44" s="10" t="s">
        <v>91</v>
      </c>
      <c r="Q44" s="21"/>
      <c r="R44" s="10" t="s">
        <v>49</v>
      </c>
      <c r="S44" s="10" t="s">
        <v>76</v>
      </c>
      <c r="T44" s="10" t="s">
        <v>79</v>
      </c>
      <c r="U44" s="10" t="s">
        <v>112</v>
      </c>
      <c r="V44" s="10" t="s">
        <v>89</v>
      </c>
      <c r="W44" s="21"/>
      <c r="X44" s="10" t="s">
        <v>49</v>
      </c>
      <c r="Y44" s="10" t="s">
        <v>50</v>
      </c>
      <c r="Z44" s="10" t="s">
        <v>51</v>
      </c>
      <c r="AA44" s="10" t="s">
        <v>92</v>
      </c>
      <c r="AB44" s="10" t="s">
        <v>88</v>
      </c>
      <c r="AC44" s="16"/>
    </row>
    <row r="45" spans="2:29" x14ac:dyDescent="0.3">
      <c r="L45" s="14"/>
      <c r="M45" s="6">
        <v>3300</v>
      </c>
      <c r="N45" s="6">
        <v>300</v>
      </c>
      <c r="O45" s="6">
        <v>30</v>
      </c>
      <c r="P45" s="7">
        <f>M45/N45</f>
        <v>11</v>
      </c>
      <c r="Q45" s="15"/>
      <c r="R45" s="6">
        <v>100</v>
      </c>
      <c r="S45" s="6">
        <v>20000</v>
      </c>
      <c r="T45" s="6">
        <v>0</v>
      </c>
      <c r="U45" s="6">
        <f>S45/R45</f>
        <v>200</v>
      </c>
      <c r="V45" s="6">
        <f>R45*P$45</f>
        <v>1100</v>
      </c>
      <c r="W45" s="15"/>
      <c r="X45" s="6">
        <v>100</v>
      </c>
      <c r="Y45" s="6">
        <v>5</v>
      </c>
      <c r="Z45" s="6">
        <v>0</v>
      </c>
      <c r="AA45" s="7">
        <f>Y45/X45</f>
        <v>0.05</v>
      </c>
      <c r="AB45" s="7">
        <f>P$45*X45/(Y45+Z45)*1</f>
        <v>220</v>
      </c>
      <c r="AC45" s="16"/>
    </row>
    <row r="46" spans="2:29" x14ac:dyDescent="0.3">
      <c r="L46" s="14"/>
      <c r="M46" s="6">
        <v>5500</v>
      </c>
      <c r="N46" s="8">
        <v>500</v>
      </c>
      <c r="O46" s="8">
        <v>70</v>
      </c>
      <c r="P46" s="7">
        <f t="shared" ref="P46:P50" si="25">M46/N46</f>
        <v>11</v>
      </c>
      <c r="Q46" s="15"/>
      <c r="R46" s="6">
        <v>200</v>
      </c>
      <c r="S46" s="8">
        <v>40000</v>
      </c>
      <c r="T46" s="8">
        <v>8000</v>
      </c>
      <c r="U46" s="6">
        <f t="shared" ref="U46:U49" si="26">S46/R46</f>
        <v>200</v>
      </c>
      <c r="V46" s="6">
        <f>R46*P$45</f>
        <v>2200</v>
      </c>
      <c r="W46" s="15"/>
      <c r="X46" s="6">
        <v>200</v>
      </c>
      <c r="Y46" s="8">
        <v>10</v>
      </c>
      <c r="Z46" s="8">
        <v>2</v>
      </c>
      <c r="AA46" s="7">
        <f t="shared" ref="AA46:AA49" si="27">Y46/X46</f>
        <v>0.05</v>
      </c>
      <c r="AB46" s="7">
        <f>P$45*X46/(Y46+Z46)*1</f>
        <v>183.33333333333334</v>
      </c>
      <c r="AC46" s="16"/>
    </row>
    <row r="47" spans="2:29" x14ac:dyDescent="0.3">
      <c r="L47" s="14"/>
      <c r="M47" s="6">
        <v>11000</v>
      </c>
      <c r="N47" s="8">
        <v>1000</v>
      </c>
      <c r="O47" s="8">
        <v>150</v>
      </c>
      <c r="P47" s="7">
        <f t="shared" si="25"/>
        <v>11</v>
      </c>
      <c r="Q47" s="15"/>
      <c r="R47" s="6">
        <v>500</v>
      </c>
      <c r="S47" s="8">
        <v>100000</v>
      </c>
      <c r="T47" s="8">
        <v>30000</v>
      </c>
      <c r="U47" s="6">
        <f t="shared" si="26"/>
        <v>200</v>
      </c>
      <c r="V47" s="6">
        <f>R47*P$45</f>
        <v>5500</v>
      </c>
      <c r="W47" s="15"/>
      <c r="X47" s="6">
        <v>300</v>
      </c>
      <c r="Y47" s="8">
        <v>15</v>
      </c>
      <c r="Z47" s="8">
        <v>5</v>
      </c>
      <c r="AA47" s="7">
        <f t="shared" si="27"/>
        <v>0.05</v>
      </c>
      <c r="AB47" s="7">
        <f>P$45*X47/(Y47+Z47)*1</f>
        <v>165</v>
      </c>
      <c r="AC47" s="16"/>
    </row>
    <row r="48" spans="2:29" x14ac:dyDescent="0.3">
      <c r="L48" s="14"/>
      <c r="M48" s="6">
        <v>33000</v>
      </c>
      <c r="N48" s="8">
        <v>3000</v>
      </c>
      <c r="O48" s="8">
        <v>500</v>
      </c>
      <c r="P48" s="7">
        <f t="shared" si="25"/>
        <v>11</v>
      </c>
      <c r="Q48" s="15"/>
      <c r="R48" s="6">
        <v>1000</v>
      </c>
      <c r="S48" s="8">
        <v>200000</v>
      </c>
      <c r="T48" s="8">
        <v>80000</v>
      </c>
      <c r="U48" s="6">
        <f t="shared" si="26"/>
        <v>200</v>
      </c>
      <c r="V48" s="6">
        <f>R48*P$45</f>
        <v>11000</v>
      </c>
      <c r="W48" s="15"/>
      <c r="X48" s="6">
        <v>500</v>
      </c>
      <c r="Y48" s="8">
        <v>25</v>
      </c>
      <c r="Z48" s="8">
        <v>10</v>
      </c>
      <c r="AA48" s="7">
        <f t="shared" si="27"/>
        <v>0.05</v>
      </c>
      <c r="AB48" s="7">
        <f>P$45*X48/(Y48+Z48)*1</f>
        <v>157.14285714285714</v>
      </c>
      <c r="AC48" s="16"/>
    </row>
    <row r="49" spans="12:29" x14ac:dyDescent="0.3">
      <c r="L49" s="14"/>
      <c r="M49" s="6">
        <v>55000</v>
      </c>
      <c r="N49" s="8">
        <v>5000</v>
      </c>
      <c r="O49" s="8">
        <v>1000</v>
      </c>
      <c r="P49" s="7">
        <f t="shared" si="25"/>
        <v>11</v>
      </c>
      <c r="Q49" s="15"/>
      <c r="R49" s="6">
        <v>2000</v>
      </c>
      <c r="S49" s="8">
        <v>400000</v>
      </c>
      <c r="T49" s="8">
        <v>200000</v>
      </c>
      <c r="U49" s="6">
        <f t="shared" si="26"/>
        <v>200</v>
      </c>
      <c r="V49" s="6">
        <f>R49*P$45</f>
        <v>22000</v>
      </c>
      <c r="W49" s="15"/>
      <c r="X49" s="6">
        <v>1000</v>
      </c>
      <c r="Y49" s="8">
        <v>50</v>
      </c>
      <c r="Z49" s="8">
        <v>25</v>
      </c>
      <c r="AA49" s="7">
        <f t="shared" si="27"/>
        <v>0.05</v>
      </c>
      <c r="AB49" s="7">
        <f>P$45*X49/(Y49+Z49)*1</f>
        <v>146.66666666666666</v>
      </c>
      <c r="AC49" s="16"/>
    </row>
    <row r="50" spans="12:29" x14ac:dyDescent="0.3">
      <c r="L50" s="14"/>
      <c r="M50" s="6">
        <v>110000</v>
      </c>
      <c r="N50" s="8">
        <v>10000</v>
      </c>
      <c r="O50" s="8">
        <v>2500</v>
      </c>
      <c r="P50" s="7">
        <f t="shared" si="25"/>
        <v>11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6"/>
    </row>
    <row r="51" spans="12:29" ht="40.5" x14ac:dyDescent="0.3">
      <c r="L51" s="14"/>
      <c r="M51" s="6" t="s">
        <v>72</v>
      </c>
      <c r="N51" s="9" t="s">
        <v>55</v>
      </c>
      <c r="O51" s="9" t="s">
        <v>54</v>
      </c>
      <c r="P51" s="7">
        <f>5500/5600</f>
        <v>0.9821428571428571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6"/>
    </row>
    <row r="52" spans="12:29" ht="14.25" thickBot="1" x14ac:dyDescent="0.35">
      <c r="L52" s="17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9"/>
    </row>
  </sheetData>
  <mergeCells count="1">
    <mergeCell ref="B2:C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게임 재화</vt:lpstr>
      <vt:lpstr>재화 가치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2016-05-31T11:42:00Z</dcterms:created>
  <dcterms:modified xsi:type="dcterms:W3CDTF">2017-02-07T08:37:58Z</dcterms:modified>
</cp:coreProperties>
</file>