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JW_Work\13. 유료화\"/>
    </mc:Choice>
  </mc:AlternateContent>
  <bookViews>
    <workbookView xWindow="0" yWindow="0" windowWidth="28800" windowHeight="139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9" i="1" l="1"/>
  <c r="C7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V25" i="1"/>
  <c r="V33" i="1"/>
  <c r="V37" i="1"/>
  <c r="N7" i="1" l="1"/>
  <c r="V38" i="1" l="1"/>
  <c r="U48" i="1" l="1"/>
  <c r="U47" i="1"/>
  <c r="U46" i="1"/>
  <c r="U45" i="1"/>
  <c r="U44" i="1"/>
  <c r="U43" i="1"/>
  <c r="U42" i="1"/>
  <c r="V36" i="1" l="1"/>
  <c r="V32" i="1"/>
  <c r="V31" i="1"/>
  <c r="V35" i="1"/>
  <c r="V34" i="1"/>
  <c r="U18" i="1" s="1"/>
  <c r="V18" i="1" s="1"/>
  <c r="V30" i="1"/>
  <c r="V29" i="1"/>
  <c r="U17" i="1" l="1"/>
  <c r="V17" i="1" s="1"/>
  <c r="V20" i="1"/>
  <c r="V21" i="1"/>
  <c r="M7" i="1" l="1"/>
  <c r="V19" i="1"/>
  <c r="V16" i="1"/>
  <c r="L7" i="1" s="1"/>
  <c r="V15" i="1"/>
  <c r="K7" i="1" s="1"/>
  <c r="V14" i="1"/>
  <c r="J7" i="1" s="1"/>
  <c r="V13" i="1"/>
  <c r="I7" i="1" s="1"/>
  <c r="V11" i="1"/>
  <c r="G7" i="1" s="1"/>
  <c r="Q7" i="1"/>
  <c r="P7" i="1"/>
  <c r="O7" i="1"/>
  <c r="U12" i="1"/>
  <c r="V12" i="1" s="1"/>
  <c r="E8" i="1" l="1"/>
  <c r="H7" i="1"/>
  <c r="E7" i="1"/>
  <c r="N8" i="1"/>
  <c r="J8" i="1"/>
  <c r="K8" i="1"/>
  <c r="G8" i="1"/>
  <c r="L8" i="1"/>
  <c r="H8" i="1"/>
  <c r="I8" i="1"/>
  <c r="M8" i="1"/>
  <c r="P8" i="1"/>
  <c r="E9" i="1"/>
  <c r="O8" i="1"/>
  <c r="Q8" i="1"/>
  <c r="N9" i="1" l="1"/>
  <c r="M9" i="1"/>
  <c r="L9" i="1"/>
  <c r="H9" i="1"/>
  <c r="I9" i="1"/>
  <c r="K9" i="1"/>
  <c r="J9" i="1"/>
  <c r="G9" i="1"/>
  <c r="E10" i="1"/>
  <c r="P9" i="1"/>
  <c r="O9" i="1"/>
  <c r="Q9" i="1"/>
  <c r="N10" i="1" l="1"/>
  <c r="J10" i="1"/>
  <c r="I10" i="1"/>
  <c r="K10" i="1"/>
  <c r="G10" i="1"/>
  <c r="H10" i="1"/>
  <c r="L10" i="1"/>
  <c r="M10" i="1"/>
  <c r="E11" i="1"/>
  <c r="Q10" i="1"/>
  <c r="P10" i="1"/>
  <c r="O10" i="1"/>
  <c r="N11" i="1" l="1"/>
  <c r="L11" i="1"/>
  <c r="H11" i="1"/>
  <c r="K11" i="1"/>
  <c r="G11" i="1"/>
  <c r="I11" i="1"/>
  <c r="J11" i="1"/>
  <c r="M11" i="1"/>
  <c r="E12" i="1"/>
  <c r="O11" i="1"/>
  <c r="Q11" i="1"/>
  <c r="P11" i="1"/>
  <c r="N12" i="1" l="1"/>
  <c r="J12" i="1"/>
  <c r="I12" i="1"/>
  <c r="L12" i="1"/>
  <c r="K12" i="1"/>
  <c r="G12" i="1"/>
  <c r="H12" i="1"/>
  <c r="M12" i="1"/>
  <c r="E13" i="1"/>
  <c r="Q12" i="1"/>
  <c r="O12" i="1"/>
  <c r="P12" i="1"/>
  <c r="N13" i="1" l="1"/>
  <c r="L13" i="1"/>
  <c r="H13" i="1"/>
  <c r="K13" i="1"/>
  <c r="G13" i="1"/>
  <c r="J13" i="1"/>
  <c r="I13" i="1"/>
  <c r="M13" i="1"/>
  <c r="E14" i="1"/>
  <c r="O13" i="1"/>
  <c r="P13" i="1"/>
  <c r="Q13" i="1"/>
  <c r="N14" i="1" l="1"/>
  <c r="J14" i="1"/>
  <c r="I14" i="1"/>
  <c r="L14" i="1"/>
  <c r="H14" i="1"/>
  <c r="K14" i="1"/>
  <c r="G14" i="1"/>
  <c r="M14" i="1"/>
  <c r="E15" i="1"/>
  <c r="O14" i="1"/>
  <c r="P14" i="1"/>
  <c r="Q14" i="1"/>
  <c r="N15" i="1" l="1"/>
  <c r="L15" i="1"/>
  <c r="H15" i="1"/>
  <c r="K15" i="1"/>
  <c r="G15" i="1"/>
  <c r="J15" i="1"/>
  <c r="I15" i="1"/>
  <c r="M15" i="1"/>
  <c r="E16" i="1"/>
  <c r="O15" i="1"/>
  <c r="P15" i="1"/>
  <c r="Q15" i="1"/>
  <c r="N16" i="1" l="1"/>
  <c r="J16" i="1"/>
  <c r="I16" i="1"/>
  <c r="L16" i="1"/>
  <c r="H16" i="1"/>
  <c r="K16" i="1"/>
  <c r="G16" i="1"/>
  <c r="M16" i="1"/>
  <c r="E17" i="1"/>
  <c r="Q16" i="1"/>
  <c r="O16" i="1"/>
  <c r="P16" i="1"/>
  <c r="N17" i="1" l="1"/>
  <c r="L17" i="1"/>
  <c r="H17" i="1"/>
  <c r="G17" i="1"/>
  <c r="K17" i="1"/>
  <c r="J17" i="1"/>
  <c r="I17" i="1"/>
  <c r="M17" i="1"/>
  <c r="E18" i="1"/>
  <c r="O17" i="1"/>
  <c r="P17" i="1"/>
  <c r="Q17" i="1"/>
  <c r="N18" i="1" l="1"/>
  <c r="J18" i="1"/>
  <c r="I18" i="1"/>
  <c r="L18" i="1"/>
  <c r="H18" i="1"/>
  <c r="K18" i="1"/>
  <c r="G18" i="1"/>
  <c r="M18" i="1"/>
  <c r="E19" i="1"/>
  <c r="P18" i="1"/>
  <c r="O18" i="1"/>
  <c r="Q18" i="1"/>
  <c r="N19" i="1" l="1"/>
  <c r="L19" i="1"/>
  <c r="H19" i="1"/>
  <c r="G19" i="1"/>
  <c r="K19" i="1"/>
  <c r="J19" i="1"/>
  <c r="I19" i="1"/>
  <c r="M19" i="1"/>
  <c r="E20" i="1"/>
  <c r="Q19" i="1"/>
  <c r="O19" i="1"/>
  <c r="P19" i="1"/>
  <c r="N20" i="1" l="1"/>
  <c r="J20" i="1"/>
  <c r="I20" i="1"/>
  <c r="L20" i="1"/>
  <c r="H20" i="1"/>
  <c r="K20" i="1"/>
  <c r="G20" i="1"/>
  <c r="M20" i="1"/>
  <c r="E21" i="1"/>
  <c r="Q20" i="1"/>
  <c r="O20" i="1"/>
  <c r="P20" i="1"/>
  <c r="N21" i="1" l="1"/>
  <c r="L21" i="1"/>
  <c r="H21" i="1"/>
  <c r="K21" i="1"/>
  <c r="G21" i="1"/>
  <c r="J21" i="1"/>
  <c r="I21" i="1"/>
  <c r="M21" i="1"/>
  <c r="E22" i="1"/>
  <c r="O21" i="1"/>
  <c r="P21" i="1"/>
  <c r="Q21" i="1"/>
  <c r="N22" i="1" l="1"/>
  <c r="J22" i="1"/>
  <c r="I22" i="1"/>
  <c r="L22" i="1"/>
  <c r="H22" i="1"/>
  <c r="K22" i="1"/>
  <c r="G22" i="1"/>
  <c r="M22" i="1"/>
  <c r="E23" i="1"/>
  <c r="P22" i="1"/>
  <c r="Q22" i="1"/>
  <c r="O22" i="1"/>
  <c r="N23" i="1" l="1"/>
  <c r="L23" i="1"/>
  <c r="H23" i="1"/>
  <c r="K23" i="1"/>
  <c r="G23" i="1"/>
  <c r="J23" i="1"/>
  <c r="I23" i="1"/>
  <c r="M23" i="1"/>
  <c r="E24" i="1"/>
  <c r="O23" i="1"/>
  <c r="P23" i="1"/>
  <c r="Q23" i="1"/>
  <c r="N24" i="1" l="1"/>
  <c r="J24" i="1"/>
  <c r="I24" i="1"/>
  <c r="L24" i="1"/>
  <c r="H24" i="1"/>
  <c r="K24" i="1"/>
  <c r="G24" i="1"/>
  <c r="M24" i="1"/>
  <c r="E25" i="1"/>
  <c r="O24" i="1"/>
  <c r="P24" i="1"/>
  <c r="Q24" i="1"/>
  <c r="N25" i="1" l="1"/>
  <c r="L25" i="1"/>
  <c r="H25" i="1"/>
  <c r="K25" i="1"/>
  <c r="G25" i="1"/>
  <c r="J25" i="1"/>
  <c r="I25" i="1"/>
  <c r="M25" i="1"/>
  <c r="E26" i="1"/>
  <c r="Q25" i="1"/>
  <c r="O25" i="1"/>
  <c r="P25" i="1"/>
  <c r="N26" i="1" l="1"/>
  <c r="J26" i="1"/>
  <c r="I26" i="1"/>
  <c r="L26" i="1"/>
  <c r="H26" i="1"/>
  <c r="K26" i="1"/>
  <c r="G26" i="1"/>
  <c r="M26" i="1"/>
  <c r="E27" i="1"/>
  <c r="P26" i="1"/>
  <c r="Q26" i="1"/>
  <c r="O26" i="1"/>
  <c r="N27" i="1" l="1"/>
  <c r="L27" i="1"/>
  <c r="H27" i="1"/>
  <c r="K27" i="1"/>
  <c r="G27" i="1"/>
  <c r="J27" i="1"/>
  <c r="I27" i="1"/>
  <c r="M27" i="1"/>
  <c r="E28" i="1"/>
  <c r="O27" i="1"/>
  <c r="P27" i="1"/>
  <c r="Q27" i="1"/>
  <c r="N28" i="1" l="1"/>
  <c r="J28" i="1"/>
  <c r="I28" i="1"/>
  <c r="L28" i="1"/>
  <c r="H28" i="1"/>
  <c r="K28" i="1"/>
  <c r="G28" i="1"/>
  <c r="M28" i="1"/>
  <c r="E29" i="1"/>
  <c r="O28" i="1"/>
  <c r="P28" i="1"/>
  <c r="Q28" i="1"/>
  <c r="N29" i="1" l="1"/>
  <c r="L29" i="1"/>
  <c r="H29" i="1"/>
  <c r="K29" i="1"/>
  <c r="G29" i="1"/>
  <c r="J29" i="1"/>
  <c r="I29" i="1"/>
  <c r="M29" i="1"/>
  <c r="E30" i="1"/>
  <c r="Q29" i="1"/>
  <c r="O29" i="1"/>
  <c r="P29" i="1"/>
  <c r="N30" i="1" l="1"/>
  <c r="J30" i="1"/>
  <c r="I30" i="1"/>
  <c r="L30" i="1"/>
  <c r="H30" i="1"/>
  <c r="K30" i="1"/>
  <c r="G30" i="1"/>
  <c r="M30" i="1"/>
  <c r="E31" i="1"/>
  <c r="P30" i="1"/>
  <c r="O30" i="1"/>
  <c r="Q30" i="1"/>
  <c r="N31" i="1" l="1"/>
  <c r="L31" i="1"/>
  <c r="H31" i="1"/>
  <c r="K31" i="1"/>
  <c r="G31" i="1"/>
  <c r="J31" i="1"/>
  <c r="I31" i="1"/>
  <c r="M31" i="1"/>
  <c r="E32" i="1"/>
  <c r="O31" i="1"/>
  <c r="P31" i="1"/>
  <c r="Q31" i="1"/>
  <c r="N32" i="1" l="1"/>
  <c r="J32" i="1"/>
  <c r="I32" i="1"/>
  <c r="L32" i="1"/>
  <c r="H32" i="1"/>
  <c r="K32" i="1"/>
  <c r="G32" i="1"/>
  <c r="M32" i="1"/>
  <c r="E33" i="1"/>
  <c r="O32" i="1"/>
  <c r="Q32" i="1"/>
  <c r="P32" i="1"/>
  <c r="N33" i="1" l="1"/>
  <c r="L33" i="1"/>
  <c r="H33" i="1"/>
  <c r="K33" i="1"/>
  <c r="G33" i="1"/>
  <c r="J33" i="1"/>
  <c r="I33" i="1"/>
  <c r="M33" i="1"/>
  <c r="E34" i="1"/>
  <c r="O33" i="1"/>
  <c r="P33" i="1"/>
  <c r="Q33" i="1"/>
  <c r="N34" i="1" l="1"/>
  <c r="J34" i="1"/>
  <c r="I34" i="1"/>
  <c r="L34" i="1"/>
  <c r="H34" i="1"/>
  <c r="K34" i="1"/>
  <c r="G34" i="1"/>
  <c r="M34" i="1"/>
  <c r="E35" i="1"/>
  <c r="P34" i="1"/>
  <c r="O34" i="1"/>
  <c r="Q34" i="1"/>
  <c r="N35" i="1" l="1"/>
  <c r="L35" i="1"/>
  <c r="H35" i="1"/>
  <c r="K35" i="1"/>
  <c r="G35" i="1"/>
  <c r="J35" i="1"/>
  <c r="I35" i="1"/>
  <c r="M35" i="1"/>
  <c r="E36" i="1"/>
  <c r="O35" i="1"/>
  <c r="P35" i="1"/>
  <c r="Q35" i="1"/>
  <c r="N36" i="1" l="1"/>
  <c r="J36" i="1"/>
  <c r="I36" i="1"/>
  <c r="L36" i="1"/>
  <c r="H36" i="1"/>
  <c r="K36" i="1"/>
  <c r="G36" i="1"/>
  <c r="M36" i="1"/>
  <c r="E37" i="1"/>
  <c r="O36" i="1"/>
  <c r="P36" i="1"/>
  <c r="Q36" i="1"/>
  <c r="N37" i="1" l="1"/>
  <c r="L37" i="1"/>
  <c r="H37" i="1"/>
  <c r="K37" i="1"/>
  <c r="G37" i="1"/>
  <c r="J37" i="1"/>
  <c r="I37" i="1"/>
  <c r="M37" i="1"/>
  <c r="E38" i="1"/>
  <c r="O37" i="1"/>
  <c r="P37" i="1"/>
  <c r="Q37" i="1"/>
  <c r="N38" i="1" l="1"/>
  <c r="J38" i="1"/>
  <c r="I38" i="1"/>
  <c r="L38" i="1"/>
  <c r="H38" i="1"/>
  <c r="K38" i="1"/>
  <c r="G38" i="1"/>
  <c r="M38" i="1"/>
  <c r="E39" i="1"/>
  <c r="P38" i="1"/>
  <c r="Q38" i="1"/>
  <c r="O38" i="1"/>
  <c r="N39" i="1" l="1"/>
  <c r="L39" i="1"/>
  <c r="H39" i="1"/>
  <c r="K39" i="1"/>
  <c r="G39" i="1"/>
  <c r="J39" i="1"/>
  <c r="I39" i="1"/>
  <c r="M39" i="1"/>
  <c r="E40" i="1"/>
  <c r="O39" i="1"/>
  <c r="P39" i="1"/>
  <c r="Q39" i="1"/>
  <c r="N40" i="1" l="1"/>
  <c r="J40" i="1"/>
  <c r="I40" i="1"/>
  <c r="L40" i="1"/>
  <c r="H40" i="1"/>
  <c r="K40" i="1"/>
  <c r="G40" i="1"/>
  <c r="M40" i="1"/>
  <c r="E41" i="1"/>
  <c r="O40" i="1"/>
  <c r="Q40" i="1"/>
  <c r="P40" i="1"/>
  <c r="N41" i="1" l="1"/>
  <c r="L41" i="1"/>
  <c r="H41" i="1"/>
  <c r="K41" i="1"/>
  <c r="G41" i="1"/>
  <c r="J41" i="1"/>
  <c r="I41" i="1"/>
  <c r="M41" i="1"/>
  <c r="E42" i="1"/>
  <c r="O41" i="1"/>
  <c r="P41" i="1"/>
  <c r="Q41" i="1"/>
  <c r="N42" i="1" l="1"/>
  <c r="J42" i="1"/>
  <c r="I42" i="1"/>
  <c r="L42" i="1"/>
  <c r="H42" i="1"/>
  <c r="K42" i="1"/>
  <c r="G42" i="1"/>
  <c r="M42" i="1"/>
  <c r="E43" i="1"/>
  <c r="P42" i="1"/>
  <c r="Q42" i="1"/>
  <c r="O42" i="1"/>
  <c r="N43" i="1" l="1"/>
  <c r="L43" i="1"/>
  <c r="H43" i="1"/>
  <c r="K43" i="1"/>
  <c r="G43" i="1"/>
  <c r="J43" i="1"/>
  <c r="I43" i="1"/>
  <c r="M43" i="1"/>
  <c r="E44" i="1"/>
  <c r="O43" i="1"/>
  <c r="P43" i="1"/>
  <c r="Q43" i="1"/>
  <c r="N44" i="1" l="1"/>
  <c r="J44" i="1"/>
  <c r="I44" i="1"/>
  <c r="L44" i="1"/>
  <c r="H44" i="1"/>
  <c r="K44" i="1"/>
  <c r="G44" i="1"/>
  <c r="M44" i="1"/>
  <c r="E45" i="1"/>
  <c r="O44" i="1"/>
  <c r="Q44" i="1"/>
  <c r="P44" i="1"/>
  <c r="N45" i="1" l="1"/>
  <c r="L45" i="1"/>
  <c r="H45" i="1"/>
  <c r="K45" i="1"/>
  <c r="G45" i="1"/>
  <c r="J45" i="1"/>
  <c r="I45" i="1"/>
  <c r="M45" i="1"/>
  <c r="E46" i="1"/>
  <c r="Q45" i="1"/>
  <c r="O45" i="1"/>
  <c r="P45" i="1"/>
  <c r="N46" i="1" l="1"/>
  <c r="J46" i="1"/>
  <c r="I46" i="1"/>
  <c r="L46" i="1"/>
  <c r="H46" i="1"/>
  <c r="K46" i="1"/>
  <c r="G46" i="1"/>
  <c r="M46" i="1"/>
  <c r="E47" i="1"/>
  <c r="P46" i="1"/>
  <c r="O46" i="1"/>
  <c r="Q46" i="1"/>
  <c r="N47" i="1" l="1"/>
  <c r="L47" i="1"/>
  <c r="H47" i="1"/>
  <c r="K47" i="1"/>
  <c r="G47" i="1"/>
  <c r="J47" i="1"/>
  <c r="I47" i="1"/>
  <c r="M47" i="1"/>
  <c r="E48" i="1"/>
  <c r="O47" i="1"/>
  <c r="P47" i="1"/>
  <c r="Q47" i="1"/>
  <c r="N48" i="1" l="1"/>
  <c r="J48" i="1"/>
  <c r="I48" i="1"/>
  <c r="L48" i="1"/>
  <c r="H48" i="1"/>
  <c r="K48" i="1"/>
  <c r="G48" i="1"/>
  <c r="M48" i="1"/>
  <c r="E49" i="1"/>
  <c r="O48" i="1"/>
  <c r="Q48" i="1"/>
  <c r="P48" i="1"/>
  <c r="N49" i="1" l="1"/>
  <c r="L49" i="1"/>
  <c r="H49" i="1"/>
  <c r="K49" i="1"/>
  <c r="G49" i="1"/>
  <c r="J49" i="1"/>
  <c r="I49" i="1"/>
  <c r="M49" i="1"/>
  <c r="E50" i="1"/>
  <c r="O49" i="1"/>
  <c r="P49" i="1"/>
  <c r="Q49" i="1"/>
  <c r="N50" i="1" l="1"/>
  <c r="J50" i="1"/>
  <c r="I50" i="1"/>
  <c r="L50" i="1"/>
  <c r="H50" i="1"/>
  <c r="K50" i="1"/>
  <c r="G50" i="1"/>
  <c r="M50" i="1"/>
  <c r="E51" i="1"/>
  <c r="P50" i="1"/>
  <c r="O50" i="1"/>
  <c r="Q50" i="1"/>
  <c r="N51" i="1" l="1"/>
  <c r="L51" i="1"/>
  <c r="H51" i="1"/>
  <c r="K51" i="1"/>
  <c r="G51" i="1"/>
  <c r="J51" i="1"/>
  <c r="I51" i="1"/>
  <c r="M51" i="1"/>
  <c r="E52" i="1"/>
  <c r="O51" i="1"/>
  <c r="P51" i="1"/>
  <c r="Q51" i="1"/>
  <c r="N52" i="1" l="1"/>
  <c r="J52" i="1"/>
  <c r="I52" i="1"/>
  <c r="L52" i="1"/>
  <c r="H52" i="1"/>
  <c r="K52" i="1"/>
  <c r="G52" i="1"/>
  <c r="M52" i="1"/>
  <c r="E53" i="1"/>
  <c r="O52" i="1"/>
  <c r="P52" i="1"/>
  <c r="Q52" i="1"/>
  <c r="N53" i="1" l="1"/>
  <c r="L53" i="1"/>
  <c r="H53" i="1"/>
  <c r="K53" i="1"/>
  <c r="G53" i="1"/>
  <c r="J53" i="1"/>
  <c r="I53" i="1"/>
  <c r="M53" i="1"/>
  <c r="E54" i="1"/>
  <c r="O53" i="1"/>
  <c r="P53" i="1"/>
  <c r="Q53" i="1"/>
  <c r="N54" i="1" l="1"/>
  <c r="J54" i="1"/>
  <c r="I54" i="1"/>
  <c r="L54" i="1"/>
  <c r="H54" i="1"/>
  <c r="K54" i="1"/>
  <c r="G54" i="1"/>
  <c r="M54" i="1"/>
  <c r="E55" i="1"/>
  <c r="P54" i="1"/>
  <c r="O54" i="1"/>
  <c r="Q54" i="1"/>
  <c r="N55" i="1" l="1"/>
  <c r="G3" i="1"/>
  <c r="H55" i="1"/>
  <c r="L55" i="1"/>
  <c r="I55" i="1"/>
  <c r="M55" i="1"/>
  <c r="J55" i="1"/>
  <c r="G55" i="1"/>
  <c r="K55" i="1"/>
  <c r="O55" i="1"/>
  <c r="P55" i="1"/>
  <c r="Q55" i="1"/>
</calcChain>
</file>

<file path=xl/sharedStrings.xml><?xml version="1.0" encoding="utf-8"?>
<sst xmlns="http://schemas.openxmlformats.org/spreadsheetml/2006/main" count="84" uniqueCount="67">
  <si>
    <t>길드원 수</t>
    <phoneticPr fontId="4" type="noConversion"/>
  </si>
  <si>
    <t>1일 입장권 사용</t>
    <phoneticPr fontId="4" type="noConversion"/>
  </si>
  <si>
    <t>-</t>
    <phoneticPr fontId="4" type="noConversion"/>
  </si>
  <si>
    <t>일일미션</t>
    <phoneticPr fontId="4" type="noConversion"/>
  </si>
  <si>
    <t>주간미션</t>
    <phoneticPr fontId="4" type="noConversion"/>
  </si>
  <si>
    <t>출석</t>
    <phoneticPr fontId="4" type="noConversion"/>
  </si>
  <si>
    <t>결투장</t>
    <phoneticPr fontId="4" type="noConversion"/>
  </si>
  <si>
    <t>길드출석체크</t>
  </si>
  <si>
    <t>입장권 사용 갯수</t>
  </si>
  <si>
    <t>결투장 참여 횟수</t>
  </si>
  <si>
    <t>요일던전 참여 횟수</t>
  </si>
  <si>
    <t>균열던전 참여 횟수</t>
  </si>
  <si>
    <t>초월던전 참여 횟수</t>
  </si>
  <si>
    <t>* 1일 단위 길드원별 경험치 획득 장소 및 획득량</t>
    <phoneticPr fontId="4" type="noConversion"/>
  </si>
  <si>
    <t>수호레이드 참여 횟수(미구현)</t>
    <phoneticPr fontId="4" type="noConversion"/>
  </si>
  <si>
    <t>길드전 참여 횟수(미구현)</t>
    <phoneticPr fontId="4" type="noConversion"/>
  </si>
  <si>
    <t>길드레이드 참여 횟수(미구현)</t>
    <phoneticPr fontId="4" type="noConversion"/>
  </si>
  <si>
    <t>* 다이아 충전 가격표</t>
  </si>
  <si>
    <t>다이아 10,000개</t>
    <phoneticPr fontId="4" type="noConversion"/>
  </si>
  <si>
    <t>다이아 20,000개</t>
    <phoneticPr fontId="4" type="noConversion"/>
  </si>
  <si>
    <t>다이아 500,000개</t>
    <phoneticPr fontId="4" type="noConversion"/>
  </si>
  <si>
    <t>길드출석</t>
    <phoneticPr fontId="4" type="noConversion"/>
  </si>
  <si>
    <t>* 1일 단위 길드원별 다이아 획득 장소 및 획득량</t>
  </si>
  <si>
    <t>다이아
소모량</t>
    <phoneticPr fontId="4" type="noConversion"/>
  </si>
  <si>
    <t>수호레이드
참여</t>
    <phoneticPr fontId="4" type="noConversion"/>
  </si>
  <si>
    <t>길드전
참여</t>
    <phoneticPr fontId="4" type="noConversion"/>
  </si>
  <si>
    <t>길드레이드
참여</t>
    <phoneticPr fontId="4" type="noConversion"/>
  </si>
  <si>
    <t>결투장
참여</t>
    <phoneticPr fontId="4" type="noConversion"/>
  </si>
  <si>
    <t>입장권
사용</t>
    <phoneticPr fontId="4" type="noConversion"/>
  </si>
  <si>
    <t>요일던전
참여</t>
    <phoneticPr fontId="4" type="noConversion"/>
  </si>
  <si>
    <t>균열던전
참여</t>
    <phoneticPr fontId="4" type="noConversion"/>
  </si>
  <si>
    <t>초월던전
참여</t>
    <phoneticPr fontId="4" type="noConversion"/>
  </si>
  <si>
    <t>리스트</t>
    <phoneticPr fontId="4" type="noConversion"/>
  </si>
  <si>
    <t>포인트값</t>
    <phoneticPr fontId="4" type="noConversion"/>
  </si>
  <si>
    <t>적용수량</t>
    <phoneticPr fontId="4" type="noConversion"/>
  </si>
  <si>
    <t>1인 경험치량</t>
    <phoneticPr fontId="4" type="noConversion"/>
  </si>
  <si>
    <t>다이아 수</t>
    <phoneticPr fontId="4" type="noConversion"/>
  </si>
  <si>
    <t>1인 획득수량</t>
    <phoneticPr fontId="4" type="noConversion"/>
  </si>
  <si>
    <t>다이아 1.000,000개</t>
    <phoneticPr fontId="4" type="noConversion"/>
  </si>
  <si>
    <t>* 기간과 상관없는 경험치 획득</t>
    <phoneticPr fontId="4" type="noConversion"/>
  </si>
  <si>
    <t>다이아 50,000개</t>
    <phoneticPr fontId="4" type="noConversion"/>
  </si>
  <si>
    <t>개인별 가격</t>
    <phoneticPr fontId="4" type="noConversion"/>
  </si>
  <si>
    <t>길드 전체 가격</t>
    <phoneticPr fontId="4" type="noConversion"/>
  </si>
  <si>
    <t>길드 Lv.50 달성(일)</t>
    <phoneticPr fontId="4" type="noConversion"/>
  </si>
  <si>
    <t>레벨업
필요 경험치량</t>
    <phoneticPr fontId="4" type="noConversion"/>
  </si>
  <si>
    <t>누적
경험치량</t>
    <phoneticPr fontId="4" type="noConversion"/>
  </si>
  <si>
    <t>길드
레벨</t>
    <phoneticPr fontId="4" type="noConversion"/>
  </si>
  <si>
    <t>* 미구현 항목 제외된 결과값</t>
    <phoneticPr fontId="4" type="noConversion"/>
  </si>
  <si>
    <t>길드 경험치량</t>
    <phoneticPr fontId="4" type="noConversion"/>
  </si>
  <si>
    <t>액트등급완료(미구현)</t>
    <phoneticPr fontId="4" type="noConversion"/>
  </si>
  <si>
    <t>다이아 소모량(반복)</t>
    <phoneticPr fontId="4" type="noConversion"/>
  </si>
  <si>
    <t>-</t>
    <phoneticPr fontId="4" type="noConversion"/>
  </si>
  <si>
    <t>달성 일수(일)</t>
    <phoneticPr fontId="4" type="noConversion"/>
  </si>
  <si>
    <t>-</t>
    <phoneticPr fontId="4" type="noConversion"/>
  </si>
  <si>
    <t>다이아
충전량(회)</t>
    <phoneticPr fontId="4" type="noConversion"/>
  </si>
  <si>
    <t>다이아 100,000개</t>
    <phoneticPr fontId="4" type="noConversion"/>
  </si>
  <si>
    <t>다이아 200,000개</t>
    <phoneticPr fontId="4" type="noConversion"/>
  </si>
  <si>
    <t>다이아 소모량(1회성)</t>
    <phoneticPr fontId="4" type="noConversion"/>
  </si>
  <si>
    <t>업적(1회성)</t>
    <phoneticPr fontId="4" type="noConversion"/>
  </si>
  <si>
    <t>퀘스트(1회성)</t>
    <phoneticPr fontId="4" type="noConversion"/>
  </si>
  <si>
    <t>스토리(1회성)</t>
    <phoneticPr fontId="4" type="noConversion"/>
  </si>
  <si>
    <t>반복완료(1회성)</t>
    <phoneticPr fontId="4" type="noConversion"/>
  </si>
  <si>
    <t>조력자업적(1회성)</t>
    <phoneticPr fontId="4" type="noConversion"/>
  </si>
  <si>
    <t>* 길드원 50명 전원이 모든 컨텐츠를 최대한 이용하는 조건</t>
    <phoneticPr fontId="4" type="noConversion"/>
  </si>
  <si>
    <t>길드 전체 유료 다이아 충전량</t>
    <phoneticPr fontId="4" type="noConversion"/>
  </si>
  <si>
    <t>* 길드원 50명 전원 길드 가입 이후 \110,000원씩 결제를 했을 경우</t>
    <phoneticPr fontId="4" type="noConversion"/>
  </si>
  <si>
    <t>다이아 3.000,000개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</si>
</sst>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_-* #,##0_-;\-* #,##0_-;_-* &quot;-&quot;??_-;_-@_-"/>
    <numFmt numFmtId="178" formatCode="&quot;₩&quot;#,##0"/>
    <numFmt numFmtId="179" formatCode="_-* #,##0.00_-;\-* #,##0.0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40404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0" fillId="5" borderId="0" xfId="0" applyFill="1">
      <alignment vertical="center"/>
    </xf>
    <xf numFmtId="49" fontId="3" fillId="3" borderId="1" xfId="3" applyNumberFormat="1" applyFont="1" applyFill="1" applyBorder="1" applyAlignment="1">
      <alignment horizontal="center" vertical="center" wrapText="1"/>
    </xf>
    <xf numFmtId="49" fontId="5" fillId="0" borderId="3" xfId="2" applyNumberFormat="1" applyFont="1" applyFill="1" applyBorder="1" applyAlignment="1">
      <alignment horizontal="left" vertical="center"/>
    </xf>
    <xf numFmtId="49" fontId="3" fillId="3" borderId="4" xfId="3" applyNumberFormat="1" applyFont="1" applyFill="1" applyBorder="1" applyAlignment="1">
      <alignment horizontal="center" vertical="center"/>
    </xf>
    <xf numFmtId="49" fontId="3" fillId="3" borderId="0" xfId="3" applyNumberFormat="1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/>
    </xf>
    <xf numFmtId="0" fontId="0" fillId="5" borderId="0" xfId="0" applyNumberFormat="1" applyFill="1">
      <alignment vertical="center"/>
    </xf>
    <xf numFmtId="0" fontId="3" fillId="3" borderId="4" xfId="3" applyNumberFormat="1" applyFont="1" applyFill="1" applyBorder="1" applyAlignment="1">
      <alignment horizontal="center" vertical="center"/>
    </xf>
    <xf numFmtId="41" fontId="6" fillId="6" borderId="2" xfId="1" applyFont="1" applyFill="1" applyBorder="1" applyAlignment="1">
      <alignment horizontal="right" vertical="center"/>
    </xf>
    <xf numFmtId="41" fontId="6" fillId="6" borderId="2" xfId="1" applyFont="1" applyFill="1" applyBorder="1">
      <alignment vertical="center"/>
    </xf>
    <xf numFmtId="176" fontId="0" fillId="5" borderId="0" xfId="0" applyNumberFormat="1" applyFill="1">
      <alignment vertical="center"/>
    </xf>
    <xf numFmtId="0" fontId="7" fillId="5" borderId="0" xfId="0" applyFont="1" applyFill="1">
      <alignment vertical="center"/>
    </xf>
    <xf numFmtId="49" fontId="5" fillId="9" borderId="3" xfId="2" applyNumberFormat="1" applyFont="1" applyFill="1" applyBorder="1" applyAlignment="1">
      <alignment horizontal="left" vertical="center"/>
    </xf>
    <xf numFmtId="9" fontId="7" fillId="5" borderId="0" xfId="0" applyNumberFormat="1" applyFont="1" applyFill="1">
      <alignment vertical="center"/>
    </xf>
    <xf numFmtId="49" fontId="5" fillId="0" borderId="3" xfId="2" applyNumberFormat="1" applyFont="1" applyFill="1" applyBorder="1" applyAlignment="1">
      <alignment horizontal="right" vertical="center"/>
    </xf>
    <xf numFmtId="178" fontId="5" fillId="0" borderId="3" xfId="2" applyNumberFormat="1" applyFont="1" applyFill="1" applyBorder="1" applyAlignment="1">
      <alignment horizontal="right" vertical="center"/>
    </xf>
    <xf numFmtId="41" fontId="5" fillId="2" borderId="2" xfId="1" applyFont="1" applyFill="1" applyBorder="1" applyAlignment="1">
      <alignment horizontal="right" vertical="center"/>
    </xf>
    <xf numFmtId="176" fontId="5" fillId="9" borderId="3" xfId="1" applyNumberFormat="1" applyFont="1" applyFill="1" applyBorder="1" applyAlignment="1">
      <alignment horizontal="center" vertical="center"/>
    </xf>
    <xf numFmtId="43" fontId="5" fillId="2" borderId="2" xfId="1" applyNumberFormat="1" applyFont="1" applyFill="1" applyBorder="1" applyAlignment="1">
      <alignment horizontal="right" vertical="center"/>
    </xf>
    <xf numFmtId="10" fontId="7" fillId="5" borderId="0" xfId="0" applyNumberFormat="1" applyFont="1" applyFill="1">
      <alignment vertical="center"/>
    </xf>
    <xf numFmtId="179" fontId="5" fillId="4" borderId="2" xfId="1" applyNumberFormat="1" applyFont="1" applyFill="1" applyBorder="1" applyAlignment="1">
      <alignment horizontal="right" vertical="center"/>
    </xf>
    <xf numFmtId="179" fontId="5" fillId="2" borderId="2" xfId="1" applyNumberFormat="1" applyFont="1" applyFill="1" applyBorder="1" applyAlignment="1">
      <alignment horizontal="right" vertical="center"/>
    </xf>
    <xf numFmtId="41" fontId="5" fillId="0" borderId="3" xfId="1" applyFont="1" applyFill="1" applyBorder="1" applyAlignment="1">
      <alignment horizontal="center" vertical="center"/>
    </xf>
    <xf numFmtId="41" fontId="5" fillId="9" borderId="3" xfId="1" applyFont="1" applyFill="1" applyBorder="1" applyAlignment="1">
      <alignment horizontal="center" vertical="center"/>
    </xf>
    <xf numFmtId="41" fontId="8" fillId="6" borderId="3" xfId="1" applyFont="1" applyFill="1" applyBorder="1" applyAlignment="1">
      <alignment horizontal="center" vertical="center"/>
    </xf>
    <xf numFmtId="49" fontId="5" fillId="8" borderId="2" xfId="2" applyNumberFormat="1" applyFont="1" applyFill="1" applyBorder="1" applyAlignment="1">
      <alignment horizontal="center" vertical="center"/>
    </xf>
    <xf numFmtId="0" fontId="5" fillId="8" borderId="2" xfId="1" applyNumberFormat="1" applyFont="1" applyFill="1" applyBorder="1" applyAlignment="1">
      <alignment horizontal="right" vertical="center"/>
    </xf>
    <xf numFmtId="41" fontId="5" fillId="8" borderId="2" xfId="1" applyFont="1" applyFill="1" applyBorder="1" applyAlignment="1">
      <alignment horizontal="right" vertical="center"/>
    </xf>
    <xf numFmtId="49" fontId="5" fillId="10" borderId="2" xfId="2" applyNumberFormat="1" applyFont="1" applyFill="1" applyBorder="1" applyAlignment="1">
      <alignment horizontal="center" vertical="center"/>
    </xf>
    <xf numFmtId="41" fontId="5" fillId="10" borderId="2" xfId="1" applyFont="1" applyFill="1" applyBorder="1" applyAlignment="1">
      <alignment horizontal="right" vertical="center"/>
    </xf>
    <xf numFmtId="49" fontId="5" fillId="7" borderId="3" xfId="2" applyNumberFormat="1" applyFont="1" applyFill="1" applyBorder="1" applyAlignment="1">
      <alignment horizontal="right" vertical="center"/>
    </xf>
    <xf numFmtId="178" fontId="5" fillId="7" borderId="3" xfId="2" applyNumberFormat="1" applyFont="1" applyFill="1" applyBorder="1" applyAlignment="1">
      <alignment horizontal="right" vertical="center"/>
    </xf>
    <xf numFmtId="43" fontId="5" fillId="7" borderId="2" xfId="1" applyNumberFormat="1" applyFont="1" applyFill="1" applyBorder="1" applyAlignment="1">
      <alignment horizontal="right" vertical="center"/>
    </xf>
    <xf numFmtId="41" fontId="5" fillId="6" borderId="3" xfId="1" applyFont="1" applyFill="1" applyBorder="1" applyAlignment="1">
      <alignment horizontal="center" vertical="center"/>
    </xf>
    <xf numFmtId="177" fontId="9" fillId="7" borderId="3" xfId="0" applyNumberFormat="1" applyFont="1" applyFill="1" applyBorder="1" applyAlignment="1">
      <alignment horizontal="right" vertical="center"/>
    </xf>
    <xf numFmtId="49" fontId="3" fillId="3" borderId="5" xfId="3" applyNumberFormat="1" applyFont="1" applyFill="1" applyBorder="1" applyAlignment="1">
      <alignment horizontal="center" vertical="center" wrapText="1"/>
    </xf>
    <xf numFmtId="49" fontId="3" fillId="3" borderId="6" xfId="3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</cellXfs>
  <cellStyles count="4">
    <cellStyle name="20% - 강조색1" xfId="2" builtinId="30"/>
    <cellStyle name="쉼표 [0]" xfId="1" builtinId="6"/>
    <cellStyle name="표준" xfId="0" builtinId="0"/>
    <cellStyle name="표준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5"/>
  <sheetViews>
    <sheetView tabSelected="1" workbookViewId="0">
      <pane ySplit="5" topLeftCell="A6" activePane="bottomLeft" state="frozen"/>
      <selection pane="bottomLeft" activeCell="I15" sqref="I15"/>
    </sheetView>
  </sheetViews>
  <sheetFormatPr defaultRowHeight="16.5" x14ac:dyDescent="0.3"/>
  <cols>
    <col min="1" max="1" width="3.625" style="1" customWidth="1"/>
    <col min="2" max="2" width="4.75" style="1" bestFit="1" customWidth="1"/>
    <col min="3" max="3" width="10.5" style="1" bestFit="1" customWidth="1"/>
    <col min="4" max="4" width="12.125" style="1" bestFit="1" customWidth="1"/>
    <col min="5" max="5" width="11.625" style="1" bestFit="1" customWidth="1"/>
    <col min="6" max="6" width="3.625" style="1" customWidth="1"/>
    <col min="7" max="17" width="10.625" style="1" customWidth="1"/>
    <col min="18" max="18" width="3.625" style="1" customWidth="1"/>
    <col min="19" max="19" width="22.5" style="1" customWidth="1"/>
    <col min="20" max="20" width="12.75" style="1" bestFit="1" customWidth="1"/>
    <col min="21" max="21" width="10.25" style="1" bestFit="1" customWidth="1"/>
    <col min="22" max="22" width="11.375" style="1" bestFit="1" customWidth="1"/>
    <col min="23" max="16384" width="9" style="1"/>
  </cols>
  <sheetData>
    <row r="1" spans="2:22" x14ac:dyDescent="0.3">
      <c r="I1" s="12" t="s">
        <v>47</v>
      </c>
    </row>
    <row r="2" spans="2:22" ht="16.5" customHeight="1" x14ac:dyDescent="0.3">
      <c r="G2" s="36" t="s">
        <v>43</v>
      </c>
      <c r="H2" s="37"/>
      <c r="I2" s="38" t="s">
        <v>63</v>
      </c>
    </row>
    <row r="3" spans="2:22" ht="30.75" customHeight="1" x14ac:dyDescent="0.3">
      <c r="G3" s="35" t="str">
        <f>INT(E55) &amp; " 일"</f>
        <v>345 일</v>
      </c>
      <c r="H3" s="35"/>
      <c r="I3" s="38" t="s">
        <v>65</v>
      </c>
    </row>
    <row r="4" spans="2:22" x14ac:dyDescent="0.3">
      <c r="C4" s="14">
        <v>0.17</v>
      </c>
      <c r="D4" s="20">
        <v>5.0000000000000001E-4</v>
      </c>
    </row>
    <row r="5" spans="2:22" ht="27" x14ac:dyDescent="0.3">
      <c r="B5" s="2" t="s">
        <v>46</v>
      </c>
      <c r="C5" s="2" t="s">
        <v>45</v>
      </c>
      <c r="D5" s="2" t="s">
        <v>44</v>
      </c>
      <c r="E5" s="2" t="s">
        <v>52</v>
      </c>
      <c r="G5" s="2" t="s">
        <v>21</v>
      </c>
      <c r="H5" s="2" t="s">
        <v>28</v>
      </c>
      <c r="I5" s="2" t="s">
        <v>27</v>
      </c>
      <c r="J5" s="2" t="s">
        <v>29</v>
      </c>
      <c r="K5" s="5" t="s">
        <v>30</v>
      </c>
      <c r="L5" s="5" t="s">
        <v>31</v>
      </c>
      <c r="M5" s="5" t="s">
        <v>23</v>
      </c>
      <c r="N5" s="5" t="s">
        <v>54</v>
      </c>
      <c r="O5" s="5" t="s">
        <v>24</v>
      </c>
      <c r="P5" s="5" t="s">
        <v>25</v>
      </c>
      <c r="Q5" s="5" t="s">
        <v>26</v>
      </c>
      <c r="S5" s="4" t="s">
        <v>32</v>
      </c>
      <c r="T5" s="8" t="s">
        <v>34</v>
      </c>
    </row>
    <row r="6" spans="2:22" x14ac:dyDescent="0.3">
      <c r="B6" s="26">
        <v>1</v>
      </c>
      <c r="C6" s="27">
        <v>0</v>
      </c>
      <c r="D6" s="28">
        <v>1982</v>
      </c>
      <c r="E6" s="17" t="s">
        <v>51</v>
      </c>
      <c r="G6" s="17" t="s">
        <v>2</v>
      </c>
      <c r="H6" s="17" t="s">
        <v>2</v>
      </c>
      <c r="I6" s="17" t="s">
        <v>2</v>
      </c>
      <c r="J6" s="17" t="s">
        <v>2</v>
      </c>
      <c r="K6" s="17" t="s">
        <v>2</v>
      </c>
      <c r="L6" s="17" t="s">
        <v>2</v>
      </c>
      <c r="M6" s="17" t="s">
        <v>2</v>
      </c>
      <c r="N6" s="17" t="s">
        <v>53</v>
      </c>
      <c r="O6" s="18" t="s">
        <v>2</v>
      </c>
      <c r="P6" s="18" t="s">
        <v>2</v>
      </c>
      <c r="Q6" s="18" t="s">
        <v>2</v>
      </c>
      <c r="S6" s="3" t="s">
        <v>0</v>
      </c>
      <c r="T6" s="9">
        <v>50</v>
      </c>
    </row>
    <row r="7" spans="2:22" x14ac:dyDescent="0.3">
      <c r="B7" s="26">
        <v>2</v>
      </c>
      <c r="C7" s="28">
        <f>D6</f>
        <v>1982</v>
      </c>
      <c r="D7" s="28">
        <f t="shared" ref="D7:D38" si="0">INT(D6+(D6*($C$4-(B7*$D$4))))</f>
        <v>2316</v>
      </c>
      <c r="E7" s="19">
        <f t="shared" ref="E7:E25" si="1">(C7-$V$25)/(SUM($V$11:$V$17)*$T$6)</f>
        <v>-59.904508393285369</v>
      </c>
      <c r="G7" s="19">
        <f t="shared" ref="G7:G38" si="2">C7/($T$11*$V$11)</f>
        <v>2.2022222222222223</v>
      </c>
      <c r="H7" s="19">
        <f t="shared" ref="H7:H38" si="3">C7/($T$6*$V$12)</f>
        <v>9.9099999999999994E-2</v>
      </c>
      <c r="I7" s="19">
        <f t="shared" ref="I7:I38" si="4">C7/($T$6*$V$13)</f>
        <v>0.79279999999999995</v>
      </c>
      <c r="J7" s="19">
        <f t="shared" ref="J7:J38" si="5">C7/($T$6*$V$14)</f>
        <v>1.3213333333333332</v>
      </c>
      <c r="K7" s="19">
        <f t="shared" ref="K7:K38" si="6">C7/($T$6*$V$15)</f>
        <v>1.3213333333333332</v>
      </c>
      <c r="L7" s="19">
        <f t="shared" ref="L7:L38" si="7">C7/($T$6*$V$16)</f>
        <v>0.99099999999999999</v>
      </c>
      <c r="M7" s="19">
        <f t="shared" ref="M7:M38" si="8">C7/($T$6*$V$17)</f>
        <v>0.15606299212598426</v>
      </c>
      <c r="N7" s="19">
        <f t="shared" ref="N7:N38" si="9">C7/$V$25</f>
        <v>7.9279999999999997E-4</v>
      </c>
      <c r="O7" s="18">
        <f t="shared" ref="O7:O38" si="10">C7/($T$6*$T$19*$U$19)</f>
        <v>1.3213333333333332</v>
      </c>
      <c r="P7" s="18">
        <f t="shared" ref="P7:P38" si="11">C7/($T$6*$T$20*$U$20)</f>
        <v>1.3213333333333332</v>
      </c>
      <c r="Q7" s="18">
        <f t="shared" ref="Q7:Q38" si="12">C7/($T$6*$T$21*$U$21)</f>
        <v>0.99099999999999999</v>
      </c>
      <c r="S7" s="3" t="s">
        <v>1</v>
      </c>
      <c r="T7" s="10">
        <v>400</v>
      </c>
    </row>
    <row r="8" spans="2:22" x14ac:dyDescent="0.3">
      <c r="B8" s="26">
        <v>3</v>
      </c>
      <c r="C8" s="28">
        <f>C7+D7</f>
        <v>4298</v>
      </c>
      <c r="D8" s="28">
        <f t="shared" si="0"/>
        <v>2706</v>
      </c>
      <c r="E8" s="19">
        <f t="shared" si="1"/>
        <v>-59.848968824940044</v>
      </c>
      <c r="G8" s="19">
        <f t="shared" si="2"/>
        <v>4.775555555555556</v>
      </c>
      <c r="H8" s="19">
        <f t="shared" si="3"/>
        <v>0.21490000000000001</v>
      </c>
      <c r="I8" s="19">
        <f t="shared" si="4"/>
        <v>1.7192000000000001</v>
      </c>
      <c r="J8" s="19">
        <f t="shared" si="5"/>
        <v>2.8653333333333335</v>
      </c>
      <c r="K8" s="19">
        <f t="shared" si="6"/>
        <v>2.8653333333333335</v>
      </c>
      <c r="L8" s="19">
        <f t="shared" si="7"/>
        <v>2.149</v>
      </c>
      <c r="M8" s="19">
        <f t="shared" si="8"/>
        <v>0.33842519685039368</v>
      </c>
      <c r="N8" s="19">
        <f t="shared" si="9"/>
        <v>1.7191999999999999E-3</v>
      </c>
      <c r="O8" s="18">
        <f t="shared" si="10"/>
        <v>2.8653333333333335</v>
      </c>
      <c r="P8" s="18">
        <f t="shared" si="11"/>
        <v>2.8653333333333335</v>
      </c>
      <c r="Q8" s="18">
        <f t="shared" si="12"/>
        <v>2.149</v>
      </c>
    </row>
    <row r="9" spans="2:22" x14ac:dyDescent="0.3">
      <c r="B9" s="26">
        <v>4</v>
      </c>
      <c r="C9" s="28">
        <f t="shared" ref="C9:C55" si="13">C8+D8</f>
        <v>7004</v>
      </c>
      <c r="D9" s="28">
        <f t="shared" si="0"/>
        <v>3160</v>
      </c>
      <c r="E9" s="19">
        <f t="shared" si="1"/>
        <v>-59.784076738609116</v>
      </c>
      <c r="G9" s="19">
        <f t="shared" si="2"/>
        <v>7.7822222222222219</v>
      </c>
      <c r="H9" s="19">
        <f t="shared" si="3"/>
        <v>0.35020000000000001</v>
      </c>
      <c r="I9" s="19">
        <f t="shared" si="4"/>
        <v>2.8016000000000001</v>
      </c>
      <c r="J9" s="19">
        <f t="shared" si="5"/>
        <v>4.6693333333333333</v>
      </c>
      <c r="K9" s="19">
        <f t="shared" si="6"/>
        <v>4.6693333333333333</v>
      </c>
      <c r="L9" s="19">
        <f t="shared" si="7"/>
        <v>3.5019999999999998</v>
      </c>
      <c r="M9" s="19">
        <f t="shared" si="8"/>
        <v>0.55149606299212595</v>
      </c>
      <c r="N9" s="19">
        <f t="shared" si="9"/>
        <v>2.8016E-3</v>
      </c>
      <c r="O9" s="18">
        <f t="shared" si="10"/>
        <v>4.6693333333333333</v>
      </c>
      <c r="P9" s="18">
        <f t="shared" si="11"/>
        <v>4.6693333333333333</v>
      </c>
      <c r="Q9" s="18">
        <f t="shared" si="12"/>
        <v>3.5019999999999998</v>
      </c>
      <c r="S9" s="12" t="s">
        <v>13</v>
      </c>
      <c r="T9" s="7"/>
    </row>
    <row r="10" spans="2:22" x14ac:dyDescent="0.3">
      <c r="B10" s="26">
        <v>5</v>
      </c>
      <c r="C10" s="28">
        <f t="shared" si="13"/>
        <v>10164</v>
      </c>
      <c r="D10" s="28">
        <f t="shared" si="0"/>
        <v>3689</v>
      </c>
      <c r="E10" s="19">
        <f t="shared" si="1"/>
        <v>-59.708297362110315</v>
      </c>
      <c r="G10" s="19">
        <f t="shared" si="2"/>
        <v>11.293333333333333</v>
      </c>
      <c r="H10" s="19">
        <f t="shared" si="3"/>
        <v>0.50819999999999999</v>
      </c>
      <c r="I10" s="19">
        <f t="shared" si="4"/>
        <v>4.0655999999999999</v>
      </c>
      <c r="J10" s="19">
        <f t="shared" si="5"/>
        <v>6.7759999999999998</v>
      </c>
      <c r="K10" s="19">
        <f t="shared" si="6"/>
        <v>6.7759999999999998</v>
      </c>
      <c r="L10" s="19">
        <f t="shared" si="7"/>
        <v>5.0819999999999999</v>
      </c>
      <c r="M10" s="19">
        <f t="shared" si="8"/>
        <v>0.80031496062992125</v>
      </c>
      <c r="N10" s="19">
        <f t="shared" si="9"/>
        <v>4.0655999999999999E-3</v>
      </c>
      <c r="O10" s="18">
        <f t="shared" si="10"/>
        <v>6.7759999999999998</v>
      </c>
      <c r="P10" s="18">
        <f t="shared" si="11"/>
        <v>6.7759999999999998</v>
      </c>
      <c r="Q10" s="18">
        <f t="shared" si="12"/>
        <v>5.0819999999999999</v>
      </c>
      <c r="S10" s="4" t="s">
        <v>32</v>
      </c>
      <c r="T10" s="8" t="s">
        <v>33</v>
      </c>
      <c r="U10" s="8" t="s">
        <v>34</v>
      </c>
      <c r="V10" s="8" t="s">
        <v>35</v>
      </c>
    </row>
    <row r="11" spans="2:22" x14ac:dyDescent="0.3">
      <c r="B11" s="26">
        <v>6</v>
      </c>
      <c r="C11" s="28">
        <f t="shared" si="13"/>
        <v>13853</v>
      </c>
      <c r="D11" s="28">
        <f t="shared" si="0"/>
        <v>4305</v>
      </c>
      <c r="E11" s="19">
        <f t="shared" si="1"/>
        <v>-59.619832134292565</v>
      </c>
      <c r="G11" s="19">
        <f t="shared" si="2"/>
        <v>15.392222222222221</v>
      </c>
      <c r="H11" s="19">
        <f t="shared" si="3"/>
        <v>0.69264999999999999</v>
      </c>
      <c r="I11" s="19">
        <f t="shared" si="4"/>
        <v>5.5411999999999999</v>
      </c>
      <c r="J11" s="19">
        <f t="shared" si="5"/>
        <v>9.2353333333333332</v>
      </c>
      <c r="K11" s="19">
        <f t="shared" si="6"/>
        <v>9.2353333333333332</v>
      </c>
      <c r="L11" s="19">
        <f t="shared" si="7"/>
        <v>6.9264999999999999</v>
      </c>
      <c r="M11" s="19">
        <f t="shared" si="8"/>
        <v>1.0907874015748031</v>
      </c>
      <c r="N11" s="19">
        <f t="shared" si="9"/>
        <v>5.5411999999999996E-3</v>
      </c>
      <c r="O11" s="18">
        <f t="shared" si="10"/>
        <v>9.2353333333333332</v>
      </c>
      <c r="P11" s="18">
        <f t="shared" si="11"/>
        <v>9.2353333333333332</v>
      </c>
      <c r="Q11" s="18">
        <f t="shared" si="12"/>
        <v>6.9264999999999999</v>
      </c>
      <c r="S11" s="3" t="s">
        <v>7</v>
      </c>
      <c r="T11" s="23">
        <v>30</v>
      </c>
      <c r="U11" s="23">
        <v>1</v>
      </c>
      <c r="V11" s="23">
        <f>T11*U11</f>
        <v>30</v>
      </c>
    </row>
    <row r="12" spans="2:22" x14ac:dyDescent="0.3">
      <c r="B12" s="26">
        <v>7</v>
      </c>
      <c r="C12" s="28">
        <f t="shared" si="13"/>
        <v>18158</v>
      </c>
      <c r="D12" s="28">
        <f t="shared" si="0"/>
        <v>5021</v>
      </c>
      <c r="E12" s="19">
        <f t="shared" si="1"/>
        <v>-59.516594724220624</v>
      </c>
      <c r="G12" s="19">
        <f t="shared" si="2"/>
        <v>20.175555555555555</v>
      </c>
      <c r="H12" s="19">
        <f t="shared" si="3"/>
        <v>0.90790000000000004</v>
      </c>
      <c r="I12" s="19">
        <f t="shared" si="4"/>
        <v>7.2632000000000003</v>
      </c>
      <c r="J12" s="19">
        <f t="shared" si="5"/>
        <v>12.105333333333334</v>
      </c>
      <c r="K12" s="19">
        <f t="shared" si="6"/>
        <v>12.105333333333334</v>
      </c>
      <c r="L12" s="19">
        <f t="shared" si="7"/>
        <v>9.0790000000000006</v>
      </c>
      <c r="M12" s="19">
        <f t="shared" si="8"/>
        <v>1.4297637795275591</v>
      </c>
      <c r="N12" s="19">
        <f t="shared" si="9"/>
        <v>7.2632E-3</v>
      </c>
      <c r="O12" s="18">
        <f t="shared" si="10"/>
        <v>12.105333333333334</v>
      </c>
      <c r="P12" s="18">
        <f t="shared" si="11"/>
        <v>12.105333333333334</v>
      </c>
      <c r="Q12" s="18">
        <f t="shared" si="12"/>
        <v>9.0790000000000006</v>
      </c>
      <c r="S12" s="3" t="s">
        <v>8</v>
      </c>
      <c r="T12" s="23">
        <v>1</v>
      </c>
      <c r="U12" s="23">
        <f>T7</f>
        <v>400</v>
      </c>
      <c r="V12" s="23">
        <f t="shared" ref="V12:V16" si="14">T12*U12</f>
        <v>400</v>
      </c>
    </row>
    <row r="13" spans="2:22" x14ac:dyDescent="0.3">
      <c r="B13" s="26">
        <v>8</v>
      </c>
      <c r="C13" s="28">
        <f t="shared" si="13"/>
        <v>23179</v>
      </c>
      <c r="D13" s="28">
        <f t="shared" si="0"/>
        <v>5854</v>
      </c>
      <c r="E13" s="19">
        <f t="shared" si="1"/>
        <v>-59.396187050359714</v>
      </c>
      <c r="G13" s="19">
        <f t="shared" si="2"/>
        <v>25.754444444444445</v>
      </c>
      <c r="H13" s="19">
        <f t="shared" si="3"/>
        <v>1.1589499999999999</v>
      </c>
      <c r="I13" s="19">
        <f t="shared" si="4"/>
        <v>9.2715999999999994</v>
      </c>
      <c r="J13" s="19">
        <f t="shared" si="5"/>
        <v>15.452666666666667</v>
      </c>
      <c r="K13" s="19">
        <f t="shared" si="6"/>
        <v>15.452666666666667</v>
      </c>
      <c r="L13" s="19">
        <f t="shared" si="7"/>
        <v>11.589499999999999</v>
      </c>
      <c r="M13" s="19">
        <f t="shared" si="8"/>
        <v>1.8251181102362204</v>
      </c>
      <c r="N13" s="19">
        <f t="shared" si="9"/>
        <v>9.2715999999999996E-3</v>
      </c>
      <c r="O13" s="18">
        <f t="shared" si="10"/>
        <v>15.452666666666667</v>
      </c>
      <c r="P13" s="18">
        <f t="shared" si="11"/>
        <v>15.452666666666667</v>
      </c>
      <c r="Q13" s="18">
        <f t="shared" si="12"/>
        <v>11.589499999999999</v>
      </c>
      <c r="S13" s="3" t="s">
        <v>9</v>
      </c>
      <c r="T13" s="23">
        <v>5</v>
      </c>
      <c r="U13" s="23">
        <v>10</v>
      </c>
      <c r="V13" s="23">
        <f t="shared" si="14"/>
        <v>50</v>
      </c>
    </row>
    <row r="14" spans="2:22" x14ac:dyDescent="0.3">
      <c r="B14" s="26">
        <v>9</v>
      </c>
      <c r="C14" s="28">
        <f t="shared" si="13"/>
        <v>29033</v>
      </c>
      <c r="D14" s="28">
        <f t="shared" si="0"/>
        <v>6822</v>
      </c>
      <c r="E14" s="19">
        <f t="shared" si="1"/>
        <v>-59.25580335731415</v>
      </c>
      <c r="G14" s="19">
        <f t="shared" si="2"/>
        <v>32.25888888888889</v>
      </c>
      <c r="H14" s="19">
        <f t="shared" si="3"/>
        <v>1.4516500000000001</v>
      </c>
      <c r="I14" s="19">
        <f t="shared" si="4"/>
        <v>11.613200000000001</v>
      </c>
      <c r="J14" s="19">
        <f t="shared" si="5"/>
        <v>19.355333333333334</v>
      </c>
      <c r="K14" s="19">
        <f t="shared" si="6"/>
        <v>19.355333333333334</v>
      </c>
      <c r="L14" s="19">
        <f t="shared" si="7"/>
        <v>14.516500000000001</v>
      </c>
      <c r="M14" s="19">
        <f t="shared" si="8"/>
        <v>2.2860629921259843</v>
      </c>
      <c r="N14" s="19">
        <f t="shared" si="9"/>
        <v>1.1613200000000001E-2</v>
      </c>
      <c r="O14" s="18">
        <f t="shared" si="10"/>
        <v>19.355333333333334</v>
      </c>
      <c r="P14" s="18">
        <f t="shared" si="11"/>
        <v>19.355333333333334</v>
      </c>
      <c r="Q14" s="18">
        <f t="shared" si="12"/>
        <v>14.516500000000001</v>
      </c>
      <c r="S14" s="3" t="s">
        <v>10</v>
      </c>
      <c r="T14" s="23">
        <v>10</v>
      </c>
      <c r="U14" s="23">
        <v>3</v>
      </c>
      <c r="V14" s="23">
        <f t="shared" si="14"/>
        <v>30</v>
      </c>
    </row>
    <row r="15" spans="2:22" x14ac:dyDescent="0.3">
      <c r="B15" s="26">
        <v>10</v>
      </c>
      <c r="C15" s="28">
        <f t="shared" si="13"/>
        <v>35855</v>
      </c>
      <c r="D15" s="28">
        <f t="shared" si="0"/>
        <v>7947</v>
      </c>
      <c r="E15" s="19">
        <f t="shared" si="1"/>
        <v>-59.092206235011993</v>
      </c>
      <c r="G15" s="19">
        <f t="shared" si="2"/>
        <v>39.838888888888889</v>
      </c>
      <c r="H15" s="19">
        <f t="shared" si="3"/>
        <v>1.7927500000000001</v>
      </c>
      <c r="I15" s="19">
        <f t="shared" si="4"/>
        <v>14.342000000000001</v>
      </c>
      <c r="J15" s="19">
        <f t="shared" si="5"/>
        <v>23.903333333333332</v>
      </c>
      <c r="K15" s="19">
        <f t="shared" si="6"/>
        <v>23.903333333333332</v>
      </c>
      <c r="L15" s="19">
        <f t="shared" si="7"/>
        <v>17.927499999999998</v>
      </c>
      <c r="M15" s="19">
        <f t="shared" si="8"/>
        <v>2.823228346456693</v>
      </c>
      <c r="N15" s="19">
        <f t="shared" si="9"/>
        <v>1.4342000000000001E-2</v>
      </c>
      <c r="O15" s="18">
        <f t="shared" si="10"/>
        <v>23.903333333333332</v>
      </c>
      <c r="P15" s="18">
        <f t="shared" si="11"/>
        <v>23.903333333333332</v>
      </c>
      <c r="Q15" s="18">
        <f t="shared" si="12"/>
        <v>17.927499999999998</v>
      </c>
      <c r="S15" s="3" t="s">
        <v>11</v>
      </c>
      <c r="T15" s="23">
        <v>3</v>
      </c>
      <c r="U15" s="23">
        <v>10</v>
      </c>
      <c r="V15" s="23">
        <f t="shared" si="14"/>
        <v>30</v>
      </c>
    </row>
    <row r="16" spans="2:22" x14ac:dyDescent="0.3">
      <c r="B16" s="29">
        <v>11</v>
      </c>
      <c r="C16" s="30">
        <f t="shared" si="13"/>
        <v>43802</v>
      </c>
      <c r="D16" s="30">
        <f t="shared" si="0"/>
        <v>9254</v>
      </c>
      <c r="E16" s="21">
        <f t="shared" si="1"/>
        <v>-58.901630695443643</v>
      </c>
      <c r="G16" s="21">
        <f t="shared" si="2"/>
        <v>48.668888888888887</v>
      </c>
      <c r="H16" s="21">
        <f t="shared" si="3"/>
        <v>2.1901000000000002</v>
      </c>
      <c r="I16" s="21">
        <f t="shared" si="4"/>
        <v>17.520800000000001</v>
      </c>
      <c r="J16" s="21">
        <f t="shared" si="5"/>
        <v>29.201333333333334</v>
      </c>
      <c r="K16" s="21">
        <f t="shared" si="6"/>
        <v>29.201333333333334</v>
      </c>
      <c r="L16" s="21">
        <f t="shared" si="7"/>
        <v>21.901</v>
      </c>
      <c r="M16" s="21">
        <f t="shared" si="8"/>
        <v>3.4489763779527558</v>
      </c>
      <c r="N16" s="21">
        <f t="shared" si="9"/>
        <v>1.75208E-2</v>
      </c>
      <c r="O16" s="18">
        <f t="shared" si="10"/>
        <v>29.201333333333334</v>
      </c>
      <c r="P16" s="18">
        <f t="shared" si="11"/>
        <v>29.201333333333334</v>
      </c>
      <c r="Q16" s="18">
        <f t="shared" si="12"/>
        <v>21.901</v>
      </c>
      <c r="S16" s="3" t="s">
        <v>12</v>
      </c>
      <c r="T16" s="23">
        <v>4</v>
      </c>
      <c r="U16" s="23">
        <v>10</v>
      </c>
      <c r="V16" s="23">
        <f t="shared" si="14"/>
        <v>40</v>
      </c>
    </row>
    <row r="17" spans="2:22" x14ac:dyDescent="0.3">
      <c r="B17" s="29">
        <v>12</v>
      </c>
      <c r="C17" s="30">
        <f t="shared" si="13"/>
        <v>53056</v>
      </c>
      <c r="D17" s="30">
        <f t="shared" si="0"/>
        <v>10771</v>
      </c>
      <c r="E17" s="21">
        <f t="shared" si="1"/>
        <v>-58.679712230215827</v>
      </c>
      <c r="G17" s="21">
        <f t="shared" si="2"/>
        <v>58.951111111111111</v>
      </c>
      <c r="H17" s="21">
        <f t="shared" si="3"/>
        <v>2.6528</v>
      </c>
      <c r="I17" s="21">
        <f t="shared" si="4"/>
        <v>21.2224</v>
      </c>
      <c r="J17" s="21">
        <f t="shared" si="5"/>
        <v>35.370666666666665</v>
      </c>
      <c r="K17" s="21">
        <f t="shared" si="6"/>
        <v>35.370666666666665</v>
      </c>
      <c r="L17" s="21">
        <f t="shared" si="7"/>
        <v>26.527999999999999</v>
      </c>
      <c r="M17" s="21">
        <f t="shared" si="8"/>
        <v>4.177637795275591</v>
      </c>
      <c r="N17" s="21">
        <f t="shared" si="9"/>
        <v>2.1222399999999999E-2</v>
      </c>
      <c r="O17" s="18">
        <f t="shared" si="10"/>
        <v>35.370666666666665</v>
      </c>
      <c r="P17" s="18">
        <f t="shared" si="11"/>
        <v>35.370666666666665</v>
      </c>
      <c r="Q17" s="18">
        <f t="shared" si="12"/>
        <v>26.527999999999999</v>
      </c>
      <c r="S17" s="3" t="s">
        <v>50</v>
      </c>
      <c r="T17" s="23">
        <v>1</v>
      </c>
      <c r="U17" s="23">
        <f>INT(SUM(V29:V32))</f>
        <v>254</v>
      </c>
      <c r="V17" s="23">
        <f>T17*U17</f>
        <v>254</v>
      </c>
    </row>
    <row r="18" spans="2:22" x14ac:dyDescent="0.3">
      <c r="B18" s="29">
        <v>13</v>
      </c>
      <c r="C18" s="30">
        <f t="shared" si="13"/>
        <v>63827</v>
      </c>
      <c r="D18" s="30">
        <f t="shared" si="0"/>
        <v>12532</v>
      </c>
      <c r="E18" s="21">
        <f t="shared" si="1"/>
        <v>-58.421414868105515</v>
      </c>
      <c r="G18" s="21">
        <f t="shared" si="2"/>
        <v>70.918888888888887</v>
      </c>
      <c r="H18" s="21">
        <f t="shared" si="3"/>
        <v>3.1913499999999999</v>
      </c>
      <c r="I18" s="21">
        <f t="shared" si="4"/>
        <v>25.530799999999999</v>
      </c>
      <c r="J18" s="21">
        <f t="shared" si="5"/>
        <v>42.551333333333332</v>
      </c>
      <c r="K18" s="21">
        <f t="shared" si="6"/>
        <v>42.551333333333332</v>
      </c>
      <c r="L18" s="21">
        <f t="shared" si="7"/>
        <v>31.913499999999999</v>
      </c>
      <c r="M18" s="21">
        <f t="shared" si="8"/>
        <v>5.0257480314960628</v>
      </c>
      <c r="N18" s="21">
        <f t="shared" si="9"/>
        <v>2.5530799999999999E-2</v>
      </c>
      <c r="O18" s="18">
        <f t="shared" si="10"/>
        <v>42.551333333333332</v>
      </c>
      <c r="P18" s="18">
        <f t="shared" si="11"/>
        <v>42.551333333333332</v>
      </c>
      <c r="Q18" s="18">
        <f t="shared" si="12"/>
        <v>31.913499999999999</v>
      </c>
      <c r="S18" s="3" t="s">
        <v>57</v>
      </c>
      <c r="T18" s="23">
        <v>1</v>
      </c>
      <c r="U18" s="23">
        <f>INT(SUM(V33,V34,V35,V36,V37))</f>
        <v>698</v>
      </c>
      <c r="V18" s="23">
        <f>T18*U18</f>
        <v>698</v>
      </c>
    </row>
    <row r="19" spans="2:22" x14ac:dyDescent="0.3">
      <c r="B19" s="29">
        <v>14</v>
      </c>
      <c r="C19" s="30">
        <f t="shared" si="13"/>
        <v>76359</v>
      </c>
      <c r="D19" s="30">
        <f t="shared" si="0"/>
        <v>14574</v>
      </c>
      <c r="E19" s="21">
        <f t="shared" si="1"/>
        <v>-58.120887290167865</v>
      </c>
      <c r="G19" s="21">
        <f t="shared" si="2"/>
        <v>84.843333333333334</v>
      </c>
      <c r="H19" s="21">
        <f t="shared" si="3"/>
        <v>3.8179500000000002</v>
      </c>
      <c r="I19" s="21">
        <f t="shared" si="4"/>
        <v>30.543600000000001</v>
      </c>
      <c r="J19" s="21">
        <f t="shared" si="5"/>
        <v>50.905999999999999</v>
      </c>
      <c r="K19" s="21">
        <f t="shared" si="6"/>
        <v>50.905999999999999</v>
      </c>
      <c r="L19" s="21">
        <f t="shared" si="7"/>
        <v>38.179499999999997</v>
      </c>
      <c r="M19" s="21">
        <f t="shared" si="8"/>
        <v>6.0125196850393703</v>
      </c>
      <c r="N19" s="21">
        <f t="shared" si="9"/>
        <v>3.0543600000000001E-2</v>
      </c>
      <c r="O19" s="18">
        <f t="shared" si="10"/>
        <v>50.905999999999999</v>
      </c>
      <c r="P19" s="18">
        <f t="shared" si="11"/>
        <v>50.905999999999999</v>
      </c>
      <c r="Q19" s="18">
        <f t="shared" si="12"/>
        <v>38.179499999999997</v>
      </c>
      <c r="S19" s="13" t="s">
        <v>14</v>
      </c>
      <c r="T19" s="24">
        <v>10</v>
      </c>
      <c r="U19" s="24">
        <v>3</v>
      </c>
      <c r="V19" s="24">
        <f>T19*U19</f>
        <v>30</v>
      </c>
    </row>
    <row r="20" spans="2:22" x14ac:dyDescent="0.3">
      <c r="B20" s="29">
        <v>15</v>
      </c>
      <c r="C20" s="30">
        <f t="shared" si="13"/>
        <v>90933</v>
      </c>
      <c r="D20" s="30">
        <f t="shared" si="0"/>
        <v>16942</v>
      </c>
      <c r="E20" s="21">
        <f t="shared" si="1"/>
        <v>-57.771390887290167</v>
      </c>
      <c r="G20" s="21">
        <f t="shared" si="2"/>
        <v>101.03666666666666</v>
      </c>
      <c r="H20" s="21">
        <f t="shared" si="3"/>
        <v>4.5466499999999996</v>
      </c>
      <c r="I20" s="21">
        <f t="shared" si="4"/>
        <v>36.373199999999997</v>
      </c>
      <c r="J20" s="21">
        <f t="shared" si="5"/>
        <v>60.622</v>
      </c>
      <c r="K20" s="21">
        <f t="shared" si="6"/>
        <v>60.622</v>
      </c>
      <c r="L20" s="21">
        <f t="shared" si="7"/>
        <v>45.466500000000003</v>
      </c>
      <c r="M20" s="21">
        <f t="shared" si="8"/>
        <v>7.1600787401574806</v>
      </c>
      <c r="N20" s="21">
        <f t="shared" si="9"/>
        <v>3.6373200000000001E-2</v>
      </c>
      <c r="O20" s="18">
        <f t="shared" si="10"/>
        <v>60.622</v>
      </c>
      <c r="P20" s="18">
        <f t="shared" si="11"/>
        <v>60.622</v>
      </c>
      <c r="Q20" s="18">
        <f t="shared" si="12"/>
        <v>45.466500000000003</v>
      </c>
      <c r="S20" s="13" t="s">
        <v>15</v>
      </c>
      <c r="T20" s="24">
        <v>10</v>
      </c>
      <c r="U20" s="24">
        <v>3</v>
      </c>
      <c r="V20" s="24">
        <f>T20*U20</f>
        <v>30</v>
      </c>
    </row>
    <row r="21" spans="2:22" x14ac:dyDescent="0.3">
      <c r="B21" s="29">
        <v>16</v>
      </c>
      <c r="C21" s="30">
        <f t="shared" si="13"/>
        <v>107875</v>
      </c>
      <c r="D21" s="30">
        <f t="shared" si="0"/>
        <v>19686</v>
      </c>
      <c r="E21" s="21">
        <f t="shared" si="1"/>
        <v>-57.365107913669064</v>
      </c>
      <c r="G21" s="21">
        <f t="shared" si="2"/>
        <v>119.86111111111111</v>
      </c>
      <c r="H21" s="21">
        <f t="shared" si="3"/>
        <v>5.3937499999999998</v>
      </c>
      <c r="I21" s="21">
        <f t="shared" si="4"/>
        <v>43.15</v>
      </c>
      <c r="J21" s="21">
        <f t="shared" si="5"/>
        <v>71.916666666666671</v>
      </c>
      <c r="K21" s="21">
        <f t="shared" si="6"/>
        <v>71.916666666666671</v>
      </c>
      <c r="L21" s="21">
        <f t="shared" si="7"/>
        <v>53.9375</v>
      </c>
      <c r="M21" s="21">
        <f t="shared" si="8"/>
        <v>8.4940944881889759</v>
      </c>
      <c r="N21" s="21">
        <f t="shared" si="9"/>
        <v>4.3150000000000001E-2</v>
      </c>
      <c r="O21" s="18">
        <f t="shared" si="10"/>
        <v>71.916666666666671</v>
      </c>
      <c r="P21" s="18">
        <f t="shared" si="11"/>
        <v>71.916666666666671</v>
      </c>
      <c r="Q21" s="18">
        <f t="shared" si="12"/>
        <v>53.9375</v>
      </c>
      <c r="S21" s="13" t="s">
        <v>16</v>
      </c>
      <c r="T21" s="24">
        <v>10</v>
      </c>
      <c r="U21" s="24">
        <v>4</v>
      </c>
      <c r="V21" s="24">
        <f>T21*U21</f>
        <v>40</v>
      </c>
    </row>
    <row r="22" spans="2:22" x14ac:dyDescent="0.3">
      <c r="B22" s="29">
        <v>17</v>
      </c>
      <c r="C22" s="30">
        <f t="shared" si="13"/>
        <v>127561</v>
      </c>
      <c r="D22" s="30">
        <f t="shared" si="0"/>
        <v>22865</v>
      </c>
      <c r="E22" s="21">
        <f t="shared" si="1"/>
        <v>-56.893021582733816</v>
      </c>
      <c r="G22" s="21">
        <f t="shared" si="2"/>
        <v>141.73444444444445</v>
      </c>
      <c r="H22" s="21">
        <f t="shared" si="3"/>
        <v>6.37805</v>
      </c>
      <c r="I22" s="21">
        <f t="shared" si="4"/>
        <v>51.0244</v>
      </c>
      <c r="J22" s="21">
        <f t="shared" si="5"/>
        <v>85.040666666666667</v>
      </c>
      <c r="K22" s="21">
        <f t="shared" si="6"/>
        <v>85.040666666666667</v>
      </c>
      <c r="L22" s="21">
        <f t="shared" si="7"/>
        <v>63.780500000000004</v>
      </c>
      <c r="M22" s="21">
        <f t="shared" si="8"/>
        <v>10.044173228346457</v>
      </c>
      <c r="N22" s="21">
        <f t="shared" si="9"/>
        <v>5.1024399999999998E-2</v>
      </c>
      <c r="O22" s="18">
        <f t="shared" si="10"/>
        <v>85.040666666666667</v>
      </c>
      <c r="P22" s="18">
        <f t="shared" si="11"/>
        <v>85.040666666666667</v>
      </c>
      <c r="Q22" s="18">
        <f t="shared" si="12"/>
        <v>63.780500000000004</v>
      </c>
    </row>
    <row r="23" spans="2:22" x14ac:dyDescent="0.3">
      <c r="B23" s="29">
        <v>18</v>
      </c>
      <c r="C23" s="30">
        <f t="shared" si="13"/>
        <v>150426</v>
      </c>
      <c r="D23" s="30">
        <f t="shared" si="0"/>
        <v>26546</v>
      </c>
      <c r="E23" s="21">
        <f t="shared" si="1"/>
        <v>-56.344700239808155</v>
      </c>
      <c r="G23" s="21">
        <f t="shared" si="2"/>
        <v>167.14</v>
      </c>
      <c r="H23" s="21">
        <f t="shared" si="3"/>
        <v>7.5213000000000001</v>
      </c>
      <c r="I23" s="21">
        <f t="shared" si="4"/>
        <v>60.170400000000001</v>
      </c>
      <c r="J23" s="21">
        <f t="shared" si="5"/>
        <v>100.28400000000001</v>
      </c>
      <c r="K23" s="21">
        <f t="shared" si="6"/>
        <v>100.28400000000001</v>
      </c>
      <c r="L23" s="21">
        <f t="shared" si="7"/>
        <v>75.212999999999994</v>
      </c>
      <c r="M23" s="21">
        <f t="shared" si="8"/>
        <v>11.844566929133858</v>
      </c>
      <c r="N23" s="21">
        <f t="shared" si="9"/>
        <v>6.0170399999999999E-2</v>
      </c>
      <c r="O23" s="18">
        <f t="shared" si="10"/>
        <v>100.28400000000001</v>
      </c>
      <c r="P23" s="18">
        <f t="shared" si="11"/>
        <v>100.28400000000001</v>
      </c>
      <c r="Q23" s="18">
        <f t="shared" si="12"/>
        <v>75.212999999999994</v>
      </c>
      <c r="S23" s="12" t="s">
        <v>39</v>
      </c>
    </row>
    <row r="24" spans="2:22" x14ac:dyDescent="0.3">
      <c r="B24" s="29">
        <v>19</v>
      </c>
      <c r="C24" s="30">
        <f t="shared" si="13"/>
        <v>176972</v>
      </c>
      <c r="D24" s="30">
        <f t="shared" si="0"/>
        <v>30806</v>
      </c>
      <c r="E24" s="21">
        <f t="shared" si="1"/>
        <v>-55.708105515587533</v>
      </c>
      <c r="G24" s="21">
        <f t="shared" si="2"/>
        <v>196.63555555555556</v>
      </c>
      <c r="H24" s="21">
        <f t="shared" si="3"/>
        <v>8.8485999999999994</v>
      </c>
      <c r="I24" s="21">
        <f t="shared" si="4"/>
        <v>70.788799999999995</v>
      </c>
      <c r="J24" s="21">
        <f t="shared" si="5"/>
        <v>117.98133333333334</v>
      </c>
      <c r="K24" s="21">
        <f t="shared" si="6"/>
        <v>117.98133333333334</v>
      </c>
      <c r="L24" s="21">
        <f t="shared" si="7"/>
        <v>88.486000000000004</v>
      </c>
      <c r="M24" s="21">
        <f t="shared" si="8"/>
        <v>13.934803149606299</v>
      </c>
      <c r="N24" s="21">
        <f t="shared" si="9"/>
        <v>7.0788799999999999E-2</v>
      </c>
      <c r="O24" s="18">
        <f t="shared" si="10"/>
        <v>117.98133333333334</v>
      </c>
      <c r="P24" s="18">
        <f t="shared" si="11"/>
        <v>117.98133333333334</v>
      </c>
      <c r="Q24" s="18">
        <f t="shared" si="12"/>
        <v>88.486000000000004</v>
      </c>
      <c r="S24" s="4" t="s">
        <v>32</v>
      </c>
      <c r="T24" s="8" t="s">
        <v>33</v>
      </c>
      <c r="U24" s="8" t="s">
        <v>34</v>
      </c>
      <c r="V24" s="8" t="s">
        <v>48</v>
      </c>
    </row>
    <row r="25" spans="2:22" x14ac:dyDescent="0.3">
      <c r="B25" s="29">
        <v>20</v>
      </c>
      <c r="C25" s="30">
        <f t="shared" si="13"/>
        <v>207778</v>
      </c>
      <c r="D25" s="30">
        <f t="shared" si="0"/>
        <v>35734</v>
      </c>
      <c r="E25" s="21">
        <f t="shared" si="1"/>
        <v>-54.969352517985612</v>
      </c>
      <c r="G25" s="21">
        <f t="shared" si="2"/>
        <v>230.86444444444444</v>
      </c>
      <c r="H25" s="21">
        <f t="shared" si="3"/>
        <v>10.3889</v>
      </c>
      <c r="I25" s="21">
        <f t="shared" si="4"/>
        <v>83.111199999999997</v>
      </c>
      <c r="J25" s="21">
        <f t="shared" si="5"/>
        <v>138.51866666666666</v>
      </c>
      <c r="K25" s="21">
        <f t="shared" si="6"/>
        <v>138.51866666666666</v>
      </c>
      <c r="L25" s="21">
        <f t="shared" si="7"/>
        <v>103.889</v>
      </c>
      <c r="M25" s="21">
        <f t="shared" si="8"/>
        <v>16.360472440944882</v>
      </c>
      <c r="N25" s="21">
        <f t="shared" si="9"/>
        <v>8.3111199999999996E-2</v>
      </c>
      <c r="O25" s="18">
        <f t="shared" si="10"/>
        <v>138.51866666666666</v>
      </c>
      <c r="P25" s="18">
        <f t="shared" si="11"/>
        <v>138.51866666666666</v>
      </c>
      <c r="Q25" s="18">
        <f t="shared" si="12"/>
        <v>103.889</v>
      </c>
      <c r="S25" s="3" t="s">
        <v>64</v>
      </c>
      <c r="T25" s="34">
        <v>5</v>
      </c>
      <c r="U25" s="25">
        <v>500000</v>
      </c>
      <c r="V25" s="23">
        <f>T25*U25</f>
        <v>2500000</v>
      </c>
    </row>
    <row r="26" spans="2:22" x14ac:dyDescent="0.3">
      <c r="B26" s="26">
        <v>21</v>
      </c>
      <c r="C26" s="27">
        <f t="shared" si="13"/>
        <v>243512</v>
      </c>
      <c r="D26" s="28">
        <f t="shared" si="0"/>
        <v>41433</v>
      </c>
      <c r="E26" s="33">
        <f>(C26-$V$25-$V$18)/(SUM($V$11:$V$17)*$T$6)</f>
        <v>-54.129160671462827</v>
      </c>
      <c r="G26" s="22">
        <f t="shared" si="2"/>
        <v>270.56888888888886</v>
      </c>
      <c r="H26" s="22">
        <f t="shared" si="3"/>
        <v>12.175599999999999</v>
      </c>
      <c r="I26" s="22">
        <f t="shared" si="4"/>
        <v>97.404799999999994</v>
      </c>
      <c r="J26" s="22">
        <f t="shared" si="5"/>
        <v>162.34133333333332</v>
      </c>
      <c r="K26" s="22">
        <f t="shared" si="6"/>
        <v>162.34133333333332</v>
      </c>
      <c r="L26" s="22">
        <f t="shared" si="7"/>
        <v>121.756</v>
      </c>
      <c r="M26" s="22">
        <f t="shared" si="8"/>
        <v>19.174173228346458</v>
      </c>
      <c r="N26" s="22">
        <f t="shared" si="9"/>
        <v>9.74048E-2</v>
      </c>
      <c r="O26" s="18">
        <f t="shared" si="10"/>
        <v>162.34133333333332</v>
      </c>
      <c r="P26" s="18">
        <f t="shared" si="11"/>
        <v>162.34133333333332</v>
      </c>
      <c r="Q26" s="18">
        <f t="shared" si="12"/>
        <v>121.756</v>
      </c>
    </row>
    <row r="27" spans="2:22" x14ac:dyDescent="0.3">
      <c r="B27" s="26">
        <v>22</v>
      </c>
      <c r="C27" s="28">
        <f t="shared" si="13"/>
        <v>284945</v>
      </c>
      <c r="D27" s="28">
        <f t="shared" si="0"/>
        <v>48020</v>
      </c>
      <c r="E27" s="22">
        <f>(C27-$V$25-$V$18)/(SUM($V$11:$V$17)*$T$6)</f>
        <v>-53.135563549160672</v>
      </c>
      <c r="G27" s="22">
        <f t="shared" si="2"/>
        <v>316.60555555555555</v>
      </c>
      <c r="H27" s="22">
        <f t="shared" si="3"/>
        <v>14.247249999999999</v>
      </c>
      <c r="I27" s="22">
        <f t="shared" si="4"/>
        <v>113.97799999999999</v>
      </c>
      <c r="J27" s="22">
        <f t="shared" si="5"/>
        <v>189.96333333333334</v>
      </c>
      <c r="K27" s="22">
        <f t="shared" si="6"/>
        <v>189.96333333333334</v>
      </c>
      <c r="L27" s="22">
        <f t="shared" si="7"/>
        <v>142.4725</v>
      </c>
      <c r="M27" s="22">
        <f t="shared" si="8"/>
        <v>22.436614173228346</v>
      </c>
      <c r="N27" s="22">
        <f t="shared" si="9"/>
        <v>0.113978</v>
      </c>
      <c r="O27" s="18">
        <f t="shared" si="10"/>
        <v>189.96333333333334</v>
      </c>
      <c r="P27" s="18">
        <f t="shared" si="11"/>
        <v>189.96333333333334</v>
      </c>
      <c r="Q27" s="18">
        <f t="shared" si="12"/>
        <v>142.4725</v>
      </c>
      <c r="S27" s="12" t="s">
        <v>22</v>
      </c>
    </row>
    <row r="28" spans="2:22" x14ac:dyDescent="0.3">
      <c r="B28" s="26">
        <v>23</v>
      </c>
      <c r="C28" s="28">
        <f t="shared" si="13"/>
        <v>332965</v>
      </c>
      <c r="D28" s="28">
        <f t="shared" si="0"/>
        <v>55631</v>
      </c>
      <c r="E28" s="22">
        <f t="shared" ref="E28:E55" si="15">(C28-$V$25-$V$18)/(SUM($V$11:$V$17)*$T$6)</f>
        <v>-51.98400479616307</v>
      </c>
      <c r="G28" s="22">
        <f t="shared" si="2"/>
        <v>369.96111111111111</v>
      </c>
      <c r="H28" s="22">
        <f t="shared" si="3"/>
        <v>16.648250000000001</v>
      </c>
      <c r="I28" s="22">
        <f t="shared" si="4"/>
        <v>133.18600000000001</v>
      </c>
      <c r="J28" s="22">
        <f t="shared" si="5"/>
        <v>221.97666666666666</v>
      </c>
      <c r="K28" s="22">
        <f t="shared" si="6"/>
        <v>221.97666666666666</v>
      </c>
      <c r="L28" s="22">
        <f t="shared" si="7"/>
        <v>166.48249999999999</v>
      </c>
      <c r="M28" s="22">
        <f t="shared" si="8"/>
        <v>26.21771653543307</v>
      </c>
      <c r="N28" s="22">
        <f t="shared" si="9"/>
        <v>0.133186</v>
      </c>
      <c r="O28" s="18">
        <f t="shared" si="10"/>
        <v>221.97666666666666</v>
      </c>
      <c r="P28" s="18">
        <f t="shared" si="11"/>
        <v>221.97666666666666</v>
      </c>
      <c r="Q28" s="18">
        <f t="shared" si="12"/>
        <v>166.48249999999999</v>
      </c>
      <c r="S28" s="4" t="s">
        <v>32</v>
      </c>
      <c r="T28" s="8" t="s">
        <v>36</v>
      </c>
      <c r="U28" s="8" t="s">
        <v>34</v>
      </c>
      <c r="V28" s="8" t="s">
        <v>37</v>
      </c>
    </row>
    <row r="29" spans="2:22" x14ac:dyDescent="0.3">
      <c r="B29" s="26">
        <v>24</v>
      </c>
      <c r="C29" s="28">
        <f t="shared" si="13"/>
        <v>388596</v>
      </c>
      <c r="D29" s="28">
        <f t="shared" si="0"/>
        <v>64420</v>
      </c>
      <c r="E29" s="22">
        <f t="shared" si="15"/>
        <v>-50.649928057553957</v>
      </c>
      <c r="G29" s="22">
        <f t="shared" si="2"/>
        <v>431.77333333333331</v>
      </c>
      <c r="H29" s="22">
        <f t="shared" si="3"/>
        <v>19.4298</v>
      </c>
      <c r="I29" s="22">
        <f t="shared" si="4"/>
        <v>155.4384</v>
      </c>
      <c r="J29" s="22">
        <f t="shared" si="5"/>
        <v>259.06400000000002</v>
      </c>
      <c r="K29" s="22">
        <f t="shared" si="6"/>
        <v>259.06400000000002</v>
      </c>
      <c r="L29" s="22">
        <f t="shared" si="7"/>
        <v>194.298</v>
      </c>
      <c r="M29" s="22">
        <f t="shared" si="8"/>
        <v>30.598110236220471</v>
      </c>
      <c r="N29" s="22">
        <f t="shared" si="9"/>
        <v>0.1554384</v>
      </c>
      <c r="O29" s="18">
        <f t="shared" si="10"/>
        <v>259.06400000000002</v>
      </c>
      <c r="P29" s="18">
        <f t="shared" si="11"/>
        <v>259.06400000000002</v>
      </c>
      <c r="Q29" s="18">
        <f t="shared" si="12"/>
        <v>194.298</v>
      </c>
      <c r="S29" s="6" t="s">
        <v>3</v>
      </c>
      <c r="T29" s="23">
        <v>30</v>
      </c>
      <c r="U29" s="23">
        <v>1</v>
      </c>
      <c r="V29" s="23">
        <f t="shared" ref="V29:V38" si="16">T29/U29</f>
        <v>30</v>
      </c>
    </row>
    <row r="30" spans="2:22" x14ac:dyDescent="0.3">
      <c r="B30" s="26">
        <v>25</v>
      </c>
      <c r="C30" s="28">
        <f t="shared" si="13"/>
        <v>453016</v>
      </c>
      <c r="D30" s="28">
        <f t="shared" si="0"/>
        <v>74566</v>
      </c>
      <c r="E30" s="22">
        <f t="shared" si="15"/>
        <v>-49.105083932853717</v>
      </c>
      <c r="G30" s="22">
        <f t="shared" si="2"/>
        <v>503.35111111111109</v>
      </c>
      <c r="H30" s="22">
        <f t="shared" si="3"/>
        <v>22.6508</v>
      </c>
      <c r="I30" s="22">
        <f t="shared" si="4"/>
        <v>181.2064</v>
      </c>
      <c r="J30" s="22">
        <f t="shared" si="5"/>
        <v>302.01066666666668</v>
      </c>
      <c r="K30" s="22">
        <f t="shared" si="6"/>
        <v>302.01066666666668</v>
      </c>
      <c r="L30" s="22">
        <f t="shared" si="7"/>
        <v>226.50800000000001</v>
      </c>
      <c r="M30" s="22">
        <f t="shared" si="8"/>
        <v>35.670551181102361</v>
      </c>
      <c r="N30" s="22">
        <f t="shared" si="9"/>
        <v>0.18120639999999999</v>
      </c>
      <c r="O30" s="18">
        <f t="shared" si="10"/>
        <v>302.01066666666668</v>
      </c>
      <c r="P30" s="18">
        <f t="shared" si="11"/>
        <v>302.01066666666668</v>
      </c>
      <c r="Q30" s="18">
        <f t="shared" si="12"/>
        <v>226.50800000000001</v>
      </c>
      <c r="S30" s="6" t="s">
        <v>4</v>
      </c>
      <c r="T30" s="23">
        <v>450</v>
      </c>
      <c r="U30" s="23">
        <v>7</v>
      </c>
      <c r="V30" s="23">
        <f t="shared" si="16"/>
        <v>64.285714285714292</v>
      </c>
    </row>
    <row r="31" spans="2:22" x14ac:dyDescent="0.3">
      <c r="B31" s="26">
        <v>26</v>
      </c>
      <c r="C31" s="28">
        <f t="shared" si="13"/>
        <v>527582</v>
      </c>
      <c r="D31" s="28">
        <f t="shared" si="0"/>
        <v>86272</v>
      </c>
      <c r="E31" s="22">
        <f t="shared" si="15"/>
        <v>-47.316930455635493</v>
      </c>
      <c r="G31" s="22">
        <f t="shared" si="2"/>
        <v>586.20222222222219</v>
      </c>
      <c r="H31" s="22">
        <f t="shared" si="3"/>
        <v>26.379100000000001</v>
      </c>
      <c r="I31" s="22">
        <f t="shared" si="4"/>
        <v>211.03280000000001</v>
      </c>
      <c r="J31" s="22">
        <f t="shared" si="5"/>
        <v>351.72133333333335</v>
      </c>
      <c r="K31" s="22">
        <f t="shared" si="6"/>
        <v>351.72133333333335</v>
      </c>
      <c r="L31" s="22">
        <f t="shared" si="7"/>
        <v>263.791</v>
      </c>
      <c r="M31" s="22">
        <f t="shared" si="8"/>
        <v>41.54188976377953</v>
      </c>
      <c r="N31" s="22">
        <f t="shared" si="9"/>
        <v>0.21103279999999999</v>
      </c>
      <c r="O31" s="18">
        <f t="shared" si="10"/>
        <v>351.72133333333335</v>
      </c>
      <c r="P31" s="18">
        <f t="shared" si="11"/>
        <v>351.72133333333335</v>
      </c>
      <c r="Q31" s="18">
        <f t="shared" si="12"/>
        <v>263.791</v>
      </c>
      <c r="S31" s="6" t="s">
        <v>5</v>
      </c>
      <c r="T31" s="23">
        <v>2660</v>
      </c>
      <c r="U31" s="23">
        <v>30</v>
      </c>
      <c r="V31" s="23">
        <f t="shared" si="16"/>
        <v>88.666666666666671</v>
      </c>
    </row>
    <row r="32" spans="2:22" x14ac:dyDescent="0.3">
      <c r="B32" s="26">
        <v>27</v>
      </c>
      <c r="C32" s="28">
        <f t="shared" si="13"/>
        <v>613854</v>
      </c>
      <c r="D32" s="28">
        <f t="shared" si="0"/>
        <v>99773</v>
      </c>
      <c r="E32" s="22">
        <f t="shared" si="15"/>
        <v>-45.248057553956833</v>
      </c>
      <c r="G32" s="22">
        <f t="shared" si="2"/>
        <v>682.06</v>
      </c>
      <c r="H32" s="22">
        <f t="shared" si="3"/>
        <v>30.692699999999999</v>
      </c>
      <c r="I32" s="22">
        <f t="shared" si="4"/>
        <v>245.54159999999999</v>
      </c>
      <c r="J32" s="22">
        <f t="shared" si="5"/>
        <v>409.23599999999999</v>
      </c>
      <c r="K32" s="22">
        <f t="shared" si="6"/>
        <v>409.23599999999999</v>
      </c>
      <c r="L32" s="22">
        <f t="shared" si="7"/>
        <v>306.92700000000002</v>
      </c>
      <c r="M32" s="22">
        <f t="shared" si="8"/>
        <v>48.334960629921262</v>
      </c>
      <c r="N32" s="22">
        <f t="shared" si="9"/>
        <v>0.2455416</v>
      </c>
      <c r="O32" s="18">
        <f t="shared" si="10"/>
        <v>409.23599999999999</v>
      </c>
      <c r="P32" s="18">
        <f t="shared" si="11"/>
        <v>409.23599999999999</v>
      </c>
      <c r="Q32" s="18">
        <f t="shared" si="12"/>
        <v>306.92700000000002</v>
      </c>
      <c r="S32" s="6" t="s">
        <v>6</v>
      </c>
      <c r="T32" s="23">
        <v>500</v>
      </c>
      <c r="U32" s="23">
        <v>7</v>
      </c>
      <c r="V32" s="23">
        <f t="shared" si="16"/>
        <v>71.428571428571431</v>
      </c>
    </row>
    <row r="33" spans="2:22" x14ac:dyDescent="0.3">
      <c r="B33" s="26">
        <v>28</v>
      </c>
      <c r="C33" s="28">
        <f t="shared" si="13"/>
        <v>713627</v>
      </c>
      <c r="D33" s="28">
        <f t="shared" si="0"/>
        <v>115337</v>
      </c>
      <c r="E33" s="22">
        <f t="shared" si="15"/>
        <v>-42.855419664268588</v>
      </c>
      <c r="G33" s="22">
        <f t="shared" si="2"/>
        <v>792.91888888888889</v>
      </c>
      <c r="H33" s="22">
        <f t="shared" si="3"/>
        <v>35.681350000000002</v>
      </c>
      <c r="I33" s="22">
        <f t="shared" si="4"/>
        <v>285.45080000000002</v>
      </c>
      <c r="J33" s="22">
        <f t="shared" si="5"/>
        <v>475.75133333333332</v>
      </c>
      <c r="K33" s="22">
        <f t="shared" si="6"/>
        <v>475.75133333333332</v>
      </c>
      <c r="L33" s="22">
        <f t="shared" si="7"/>
        <v>356.81349999999998</v>
      </c>
      <c r="M33" s="22">
        <f t="shared" si="8"/>
        <v>56.191102362204724</v>
      </c>
      <c r="N33" s="22">
        <f t="shared" si="9"/>
        <v>0.2854508</v>
      </c>
      <c r="O33" s="18">
        <f t="shared" si="10"/>
        <v>475.75133333333332</v>
      </c>
      <c r="P33" s="18">
        <f t="shared" si="11"/>
        <v>475.75133333333332</v>
      </c>
      <c r="Q33" s="18">
        <f t="shared" si="12"/>
        <v>356.81349999999998</v>
      </c>
      <c r="S33" s="6" t="s">
        <v>58</v>
      </c>
      <c r="T33" s="23">
        <v>19200</v>
      </c>
      <c r="U33" s="23">
        <v>30</v>
      </c>
      <c r="V33" s="23">
        <f t="shared" si="16"/>
        <v>640</v>
      </c>
    </row>
    <row r="34" spans="2:22" x14ac:dyDescent="0.3">
      <c r="B34" s="26">
        <v>29</v>
      </c>
      <c r="C34" s="28">
        <f t="shared" si="13"/>
        <v>828964</v>
      </c>
      <c r="D34" s="28">
        <f t="shared" si="0"/>
        <v>133271</v>
      </c>
      <c r="E34" s="22">
        <f t="shared" si="15"/>
        <v>-40.089544364508392</v>
      </c>
      <c r="G34" s="22">
        <f t="shared" si="2"/>
        <v>921.07111111111112</v>
      </c>
      <c r="H34" s="22">
        <f t="shared" si="3"/>
        <v>41.4482</v>
      </c>
      <c r="I34" s="22">
        <f t="shared" si="4"/>
        <v>331.5856</v>
      </c>
      <c r="J34" s="22">
        <f t="shared" si="5"/>
        <v>552.64266666666663</v>
      </c>
      <c r="K34" s="22">
        <f t="shared" si="6"/>
        <v>552.64266666666663</v>
      </c>
      <c r="L34" s="22">
        <f t="shared" si="7"/>
        <v>414.48200000000003</v>
      </c>
      <c r="M34" s="22">
        <f t="shared" si="8"/>
        <v>65.272755905511815</v>
      </c>
      <c r="N34" s="22">
        <f t="shared" si="9"/>
        <v>0.33158559999999998</v>
      </c>
      <c r="O34" s="18">
        <f t="shared" si="10"/>
        <v>552.64266666666663</v>
      </c>
      <c r="P34" s="18">
        <f t="shared" si="11"/>
        <v>552.64266666666663</v>
      </c>
      <c r="Q34" s="18">
        <f t="shared" si="12"/>
        <v>414.48200000000003</v>
      </c>
      <c r="S34" s="6" t="s">
        <v>59</v>
      </c>
      <c r="T34" s="23">
        <v>360</v>
      </c>
      <c r="U34" s="23">
        <v>30</v>
      </c>
      <c r="V34" s="23">
        <f t="shared" si="16"/>
        <v>12</v>
      </c>
    </row>
    <row r="35" spans="2:22" x14ac:dyDescent="0.3">
      <c r="B35" s="26">
        <v>30</v>
      </c>
      <c r="C35" s="28">
        <f t="shared" si="13"/>
        <v>962235</v>
      </c>
      <c r="D35" s="28">
        <f t="shared" si="0"/>
        <v>153928</v>
      </c>
      <c r="E35" s="22">
        <f t="shared" si="15"/>
        <v>-36.893597122302161</v>
      </c>
      <c r="G35" s="22">
        <f t="shared" si="2"/>
        <v>1069.1500000000001</v>
      </c>
      <c r="H35" s="22">
        <f t="shared" si="3"/>
        <v>48.111750000000001</v>
      </c>
      <c r="I35" s="22">
        <f t="shared" si="4"/>
        <v>384.89400000000001</v>
      </c>
      <c r="J35" s="22">
        <f t="shared" si="5"/>
        <v>641.49</v>
      </c>
      <c r="K35" s="22">
        <f t="shared" si="6"/>
        <v>641.49</v>
      </c>
      <c r="L35" s="22">
        <f t="shared" si="7"/>
        <v>481.11750000000001</v>
      </c>
      <c r="M35" s="22">
        <f t="shared" si="8"/>
        <v>75.766535433070871</v>
      </c>
      <c r="N35" s="22">
        <f t="shared" si="9"/>
        <v>0.38489400000000001</v>
      </c>
      <c r="O35" s="18">
        <f t="shared" si="10"/>
        <v>641.49</v>
      </c>
      <c r="P35" s="18">
        <f t="shared" si="11"/>
        <v>641.49</v>
      </c>
      <c r="Q35" s="18">
        <f t="shared" si="12"/>
        <v>481.11750000000001</v>
      </c>
      <c r="S35" s="6" t="s">
        <v>60</v>
      </c>
      <c r="T35" s="23">
        <v>360</v>
      </c>
      <c r="U35" s="23">
        <v>30</v>
      </c>
      <c r="V35" s="23">
        <f t="shared" si="16"/>
        <v>12</v>
      </c>
    </row>
    <row r="36" spans="2:22" x14ac:dyDescent="0.3">
      <c r="B36" s="29">
        <v>31</v>
      </c>
      <c r="C36" s="30">
        <f t="shared" si="13"/>
        <v>1116163</v>
      </c>
      <c r="D36" s="30">
        <f t="shared" si="0"/>
        <v>177709</v>
      </c>
      <c r="E36" s="21">
        <f t="shared" si="15"/>
        <v>-33.202278177458034</v>
      </c>
      <c r="G36" s="21">
        <f t="shared" si="2"/>
        <v>1240.181111111111</v>
      </c>
      <c r="H36" s="21">
        <f t="shared" si="3"/>
        <v>55.808149999999998</v>
      </c>
      <c r="I36" s="21">
        <f t="shared" si="4"/>
        <v>446.46519999999998</v>
      </c>
      <c r="J36" s="21">
        <f t="shared" si="5"/>
        <v>744.10866666666664</v>
      </c>
      <c r="K36" s="21">
        <f t="shared" si="6"/>
        <v>744.10866666666664</v>
      </c>
      <c r="L36" s="21">
        <f t="shared" si="7"/>
        <v>558.08150000000001</v>
      </c>
      <c r="M36" s="21">
        <f t="shared" si="8"/>
        <v>87.886850393700783</v>
      </c>
      <c r="N36" s="21">
        <f t="shared" si="9"/>
        <v>0.44646520000000001</v>
      </c>
      <c r="O36" s="18">
        <f t="shared" si="10"/>
        <v>744.10866666666664</v>
      </c>
      <c r="P36" s="18">
        <f t="shared" si="11"/>
        <v>744.10866666666664</v>
      </c>
      <c r="Q36" s="18">
        <f t="shared" si="12"/>
        <v>558.08150000000001</v>
      </c>
      <c r="S36" s="6" t="s">
        <v>61</v>
      </c>
      <c r="T36" s="23">
        <v>340</v>
      </c>
      <c r="U36" s="23">
        <v>30</v>
      </c>
      <c r="V36" s="23">
        <f t="shared" si="16"/>
        <v>11.333333333333334</v>
      </c>
    </row>
    <row r="37" spans="2:22" x14ac:dyDescent="0.3">
      <c r="B37" s="29">
        <v>32</v>
      </c>
      <c r="C37" s="30">
        <f t="shared" si="13"/>
        <v>1293872</v>
      </c>
      <c r="D37" s="30">
        <f t="shared" si="0"/>
        <v>205076</v>
      </c>
      <c r="E37" s="21">
        <f t="shared" si="15"/>
        <v>-28.940671462829737</v>
      </c>
      <c r="G37" s="21">
        <f t="shared" si="2"/>
        <v>1437.6355555555556</v>
      </c>
      <c r="H37" s="21">
        <f t="shared" si="3"/>
        <v>64.693600000000004</v>
      </c>
      <c r="I37" s="21">
        <f t="shared" si="4"/>
        <v>517.54880000000003</v>
      </c>
      <c r="J37" s="21">
        <f t="shared" si="5"/>
        <v>862.5813333333333</v>
      </c>
      <c r="K37" s="21">
        <f t="shared" si="6"/>
        <v>862.5813333333333</v>
      </c>
      <c r="L37" s="21">
        <f t="shared" si="7"/>
        <v>646.93600000000004</v>
      </c>
      <c r="M37" s="21">
        <f t="shared" si="8"/>
        <v>101.87968503937007</v>
      </c>
      <c r="N37" s="21">
        <f t="shared" si="9"/>
        <v>0.51754880000000003</v>
      </c>
      <c r="O37" s="18">
        <f t="shared" si="10"/>
        <v>862.5813333333333</v>
      </c>
      <c r="P37" s="18">
        <f t="shared" si="11"/>
        <v>862.5813333333333</v>
      </c>
      <c r="Q37" s="18">
        <f t="shared" si="12"/>
        <v>646.93600000000004</v>
      </c>
      <c r="S37" s="6" t="s">
        <v>62</v>
      </c>
      <c r="T37" s="23">
        <v>700</v>
      </c>
      <c r="U37" s="23">
        <v>30</v>
      </c>
      <c r="V37" s="23">
        <f t="shared" si="16"/>
        <v>23.333333333333332</v>
      </c>
    </row>
    <row r="38" spans="2:22" x14ac:dyDescent="0.3">
      <c r="B38" s="29">
        <v>33</v>
      </c>
      <c r="C38" s="30">
        <f t="shared" si="13"/>
        <v>1498948</v>
      </c>
      <c r="D38" s="30">
        <f t="shared" si="0"/>
        <v>236555</v>
      </c>
      <c r="E38" s="21">
        <f t="shared" si="15"/>
        <v>-24.022781774580334</v>
      </c>
      <c r="G38" s="21">
        <f t="shared" si="2"/>
        <v>1665.4977777777779</v>
      </c>
      <c r="H38" s="21">
        <f t="shared" si="3"/>
        <v>74.947400000000002</v>
      </c>
      <c r="I38" s="21">
        <f t="shared" si="4"/>
        <v>599.57920000000001</v>
      </c>
      <c r="J38" s="21">
        <f t="shared" si="5"/>
        <v>999.29866666666669</v>
      </c>
      <c r="K38" s="21">
        <f t="shared" si="6"/>
        <v>999.29866666666669</v>
      </c>
      <c r="L38" s="21">
        <f t="shared" si="7"/>
        <v>749.47400000000005</v>
      </c>
      <c r="M38" s="21">
        <f t="shared" si="8"/>
        <v>118.02740157480315</v>
      </c>
      <c r="N38" s="21">
        <f t="shared" si="9"/>
        <v>0.59957919999999998</v>
      </c>
      <c r="O38" s="18">
        <f t="shared" si="10"/>
        <v>999.29866666666669</v>
      </c>
      <c r="P38" s="18">
        <f t="shared" si="11"/>
        <v>999.29866666666669</v>
      </c>
      <c r="Q38" s="18">
        <f t="shared" si="12"/>
        <v>749.47400000000005</v>
      </c>
      <c r="S38" s="13" t="s">
        <v>49</v>
      </c>
      <c r="T38" s="24">
        <v>1800</v>
      </c>
      <c r="U38" s="24">
        <v>180</v>
      </c>
      <c r="V38" s="24">
        <f t="shared" si="16"/>
        <v>10</v>
      </c>
    </row>
    <row r="39" spans="2:22" x14ac:dyDescent="0.3">
      <c r="B39" s="29">
        <v>34</v>
      </c>
      <c r="C39" s="30">
        <f t="shared" si="13"/>
        <v>1735503</v>
      </c>
      <c r="D39" s="30">
        <f t="shared" ref="D39:D55" si="17">INT(D38+(D38*($C$4-(B39*$D$4))))</f>
        <v>272747</v>
      </c>
      <c r="E39" s="21">
        <f t="shared" si="15"/>
        <v>-18.350000000000001</v>
      </c>
      <c r="G39" s="21">
        <f t="shared" ref="G39:G55" si="18">C39/($T$11*$V$11)</f>
        <v>1928.3366666666666</v>
      </c>
      <c r="H39" s="21">
        <f t="shared" ref="H39:H55" si="19">C39/($T$6*$V$12)</f>
        <v>86.775149999999996</v>
      </c>
      <c r="I39" s="21">
        <f t="shared" ref="I39:I55" si="20">C39/($T$6*$V$13)</f>
        <v>694.20119999999997</v>
      </c>
      <c r="J39" s="21">
        <f t="shared" ref="J39:J55" si="21">C39/($T$6*$V$14)</f>
        <v>1157.002</v>
      </c>
      <c r="K39" s="21">
        <f t="shared" ref="K39:K55" si="22">C39/($T$6*$V$15)</f>
        <v>1157.002</v>
      </c>
      <c r="L39" s="21">
        <f t="shared" ref="L39:L55" si="23">C39/($T$6*$V$16)</f>
        <v>867.75149999999996</v>
      </c>
      <c r="M39" s="21">
        <f t="shared" ref="M39:M55" si="24">C39/($T$6*$V$17)</f>
        <v>136.65377952755907</v>
      </c>
      <c r="N39" s="21">
        <f t="shared" ref="N39:N55" si="25">C39/$V$25</f>
        <v>0.69420119999999996</v>
      </c>
      <c r="O39" s="18">
        <f t="shared" ref="O39:O55" si="26">C39/($T$6*$T$19*$U$19)</f>
        <v>1157.002</v>
      </c>
      <c r="P39" s="18">
        <f t="shared" ref="P39:P55" si="27">C39/($T$6*$T$20*$U$20)</f>
        <v>1157.002</v>
      </c>
      <c r="Q39" s="18">
        <f t="shared" ref="Q39:Q55" si="28">C39/($T$6*$T$21*$U$21)</f>
        <v>867.75149999999996</v>
      </c>
    </row>
    <row r="40" spans="2:22" x14ac:dyDescent="0.3">
      <c r="B40" s="29">
        <v>35</v>
      </c>
      <c r="C40" s="30">
        <f t="shared" si="13"/>
        <v>2008250</v>
      </c>
      <c r="D40" s="30">
        <f t="shared" si="17"/>
        <v>314340</v>
      </c>
      <c r="E40" s="21">
        <f t="shared" si="15"/>
        <v>-11.809304556354917</v>
      </c>
      <c r="G40" s="21">
        <f t="shared" si="18"/>
        <v>2231.3888888888887</v>
      </c>
      <c r="H40" s="21">
        <f t="shared" si="19"/>
        <v>100.41249999999999</v>
      </c>
      <c r="I40" s="21">
        <f t="shared" si="20"/>
        <v>803.3</v>
      </c>
      <c r="J40" s="21">
        <f t="shared" si="21"/>
        <v>1338.8333333333333</v>
      </c>
      <c r="K40" s="21">
        <f t="shared" si="22"/>
        <v>1338.8333333333333</v>
      </c>
      <c r="L40" s="21">
        <f t="shared" si="23"/>
        <v>1004.125</v>
      </c>
      <c r="M40" s="21">
        <f t="shared" si="24"/>
        <v>158.12992125984252</v>
      </c>
      <c r="N40" s="21">
        <f t="shared" si="25"/>
        <v>0.80330000000000001</v>
      </c>
      <c r="O40" s="18">
        <f t="shared" si="26"/>
        <v>1338.8333333333333</v>
      </c>
      <c r="P40" s="18">
        <f t="shared" si="27"/>
        <v>1338.8333333333333</v>
      </c>
      <c r="Q40" s="18">
        <f t="shared" si="28"/>
        <v>1004.125</v>
      </c>
      <c r="S40" s="12" t="s">
        <v>17</v>
      </c>
    </row>
    <row r="41" spans="2:22" x14ac:dyDescent="0.3">
      <c r="B41" s="29">
        <v>36</v>
      </c>
      <c r="C41" s="30">
        <f t="shared" si="13"/>
        <v>2322590</v>
      </c>
      <c r="D41" s="30">
        <f t="shared" si="17"/>
        <v>362119</v>
      </c>
      <c r="E41" s="21">
        <f t="shared" si="15"/>
        <v>-4.2711750599520384</v>
      </c>
      <c r="G41" s="21">
        <f t="shared" si="18"/>
        <v>2580.6555555555556</v>
      </c>
      <c r="H41" s="21">
        <f t="shared" si="19"/>
        <v>116.12949999999999</v>
      </c>
      <c r="I41" s="21">
        <f t="shared" si="20"/>
        <v>929.03599999999994</v>
      </c>
      <c r="J41" s="21">
        <f t="shared" si="21"/>
        <v>1548.3933333333334</v>
      </c>
      <c r="K41" s="21">
        <f t="shared" si="22"/>
        <v>1548.3933333333334</v>
      </c>
      <c r="L41" s="21">
        <f t="shared" si="23"/>
        <v>1161.2950000000001</v>
      </c>
      <c r="M41" s="21">
        <f t="shared" si="24"/>
        <v>182.88110236220473</v>
      </c>
      <c r="N41" s="21">
        <f t="shared" si="25"/>
        <v>0.92903599999999997</v>
      </c>
      <c r="O41" s="18">
        <f t="shared" si="26"/>
        <v>1548.3933333333334</v>
      </c>
      <c r="P41" s="18">
        <f t="shared" si="27"/>
        <v>1548.3933333333334</v>
      </c>
      <c r="Q41" s="18">
        <f t="shared" si="28"/>
        <v>1161.2950000000001</v>
      </c>
      <c r="S41" s="4" t="s">
        <v>32</v>
      </c>
      <c r="T41" s="8" t="s">
        <v>42</v>
      </c>
      <c r="U41" s="8" t="s">
        <v>41</v>
      </c>
    </row>
    <row r="42" spans="2:22" x14ac:dyDescent="0.3">
      <c r="B42" s="29">
        <v>37</v>
      </c>
      <c r="C42" s="30">
        <f t="shared" si="13"/>
        <v>2684709</v>
      </c>
      <c r="D42" s="30">
        <f t="shared" si="17"/>
        <v>416980</v>
      </c>
      <c r="E42" s="21">
        <f t="shared" si="15"/>
        <v>4.4127338129496403</v>
      </c>
      <c r="G42" s="21">
        <f t="shared" si="18"/>
        <v>2983.01</v>
      </c>
      <c r="H42" s="21">
        <f t="shared" si="19"/>
        <v>134.23544999999999</v>
      </c>
      <c r="I42" s="21">
        <f t="shared" si="20"/>
        <v>1073.8835999999999</v>
      </c>
      <c r="J42" s="21">
        <f t="shared" si="21"/>
        <v>1789.806</v>
      </c>
      <c r="K42" s="21">
        <f t="shared" si="22"/>
        <v>1789.806</v>
      </c>
      <c r="L42" s="21">
        <f t="shared" si="23"/>
        <v>1342.3544999999999</v>
      </c>
      <c r="M42" s="21">
        <f t="shared" si="24"/>
        <v>211.39440944881889</v>
      </c>
      <c r="N42" s="21">
        <f t="shared" si="25"/>
        <v>1.0738836</v>
      </c>
      <c r="O42" s="18">
        <f t="shared" si="26"/>
        <v>1789.806</v>
      </c>
      <c r="P42" s="18">
        <f t="shared" si="27"/>
        <v>1789.806</v>
      </c>
      <c r="Q42" s="18">
        <f t="shared" si="28"/>
        <v>1342.3544999999999</v>
      </c>
      <c r="S42" s="15" t="s">
        <v>18</v>
      </c>
      <c r="T42" s="16">
        <v>110000</v>
      </c>
      <c r="U42" s="16">
        <f>T42/$T$6</f>
        <v>2200</v>
      </c>
    </row>
    <row r="43" spans="2:22" x14ac:dyDescent="0.3">
      <c r="B43" s="29">
        <v>38</v>
      </c>
      <c r="C43" s="30">
        <f t="shared" si="13"/>
        <v>3101689</v>
      </c>
      <c r="D43" s="30">
        <f t="shared" si="17"/>
        <v>479943</v>
      </c>
      <c r="E43" s="21">
        <f t="shared" si="15"/>
        <v>14.412254196642685</v>
      </c>
      <c r="G43" s="21">
        <f t="shared" si="18"/>
        <v>3446.3211111111109</v>
      </c>
      <c r="H43" s="21">
        <f t="shared" si="19"/>
        <v>155.08445</v>
      </c>
      <c r="I43" s="21">
        <f t="shared" si="20"/>
        <v>1240.6756</v>
      </c>
      <c r="J43" s="21">
        <f t="shared" si="21"/>
        <v>2067.7926666666667</v>
      </c>
      <c r="K43" s="21">
        <f t="shared" si="22"/>
        <v>2067.7926666666667</v>
      </c>
      <c r="L43" s="21">
        <f t="shared" si="23"/>
        <v>1550.8444999999999</v>
      </c>
      <c r="M43" s="21">
        <f t="shared" si="24"/>
        <v>244.22748031496064</v>
      </c>
      <c r="N43" s="21">
        <f t="shared" si="25"/>
        <v>1.2406756000000001</v>
      </c>
      <c r="O43" s="18">
        <f t="shared" si="26"/>
        <v>2067.7926666666667</v>
      </c>
      <c r="P43" s="18">
        <f t="shared" si="27"/>
        <v>2067.7926666666667</v>
      </c>
      <c r="Q43" s="18">
        <f t="shared" si="28"/>
        <v>1550.8444999999999</v>
      </c>
      <c r="S43" s="15" t="s">
        <v>19</v>
      </c>
      <c r="T43" s="16">
        <v>220000</v>
      </c>
      <c r="U43" s="16">
        <f t="shared" ref="U43:U48" si="29">T43/$T$6</f>
        <v>4400</v>
      </c>
    </row>
    <row r="44" spans="2:22" x14ac:dyDescent="0.3">
      <c r="B44" s="29">
        <v>39</v>
      </c>
      <c r="C44" s="30">
        <f t="shared" si="13"/>
        <v>3581632</v>
      </c>
      <c r="D44" s="30">
        <f t="shared" si="17"/>
        <v>552174</v>
      </c>
      <c r="E44" s="21">
        <f t="shared" si="15"/>
        <v>25.921678657074342</v>
      </c>
      <c r="G44" s="21">
        <f t="shared" si="18"/>
        <v>3979.5911111111113</v>
      </c>
      <c r="H44" s="21">
        <f t="shared" si="19"/>
        <v>179.08160000000001</v>
      </c>
      <c r="I44" s="21">
        <f t="shared" si="20"/>
        <v>1432.6528000000001</v>
      </c>
      <c r="J44" s="21">
        <f t="shared" si="21"/>
        <v>2387.7546666666667</v>
      </c>
      <c r="K44" s="21">
        <f t="shared" si="22"/>
        <v>2387.7546666666667</v>
      </c>
      <c r="L44" s="21">
        <f t="shared" si="23"/>
        <v>1790.816</v>
      </c>
      <c r="M44" s="21">
        <f t="shared" si="24"/>
        <v>282.01826771653543</v>
      </c>
      <c r="N44" s="21">
        <f t="shared" si="25"/>
        <v>1.4326528000000001</v>
      </c>
      <c r="O44" s="18">
        <f t="shared" si="26"/>
        <v>2387.7546666666667</v>
      </c>
      <c r="P44" s="18">
        <f t="shared" si="27"/>
        <v>2387.7546666666667</v>
      </c>
      <c r="Q44" s="18">
        <f t="shared" si="28"/>
        <v>1790.816</v>
      </c>
      <c r="S44" s="15" t="s">
        <v>40</v>
      </c>
      <c r="T44" s="16">
        <v>550000</v>
      </c>
      <c r="U44" s="16">
        <f t="shared" si="29"/>
        <v>11000</v>
      </c>
    </row>
    <row r="45" spans="2:22" x14ac:dyDescent="0.3">
      <c r="B45" s="29">
        <v>40</v>
      </c>
      <c r="C45" s="30">
        <f t="shared" si="13"/>
        <v>4133806</v>
      </c>
      <c r="D45" s="30">
        <f t="shared" si="17"/>
        <v>635000</v>
      </c>
      <c r="E45" s="21">
        <f t="shared" si="15"/>
        <v>39.163261390887293</v>
      </c>
      <c r="G45" s="21">
        <f t="shared" si="18"/>
        <v>4593.1177777777775</v>
      </c>
      <c r="H45" s="21">
        <f t="shared" si="19"/>
        <v>206.69030000000001</v>
      </c>
      <c r="I45" s="21">
        <f t="shared" si="20"/>
        <v>1653.5224000000001</v>
      </c>
      <c r="J45" s="21">
        <f t="shared" si="21"/>
        <v>2755.8706666666667</v>
      </c>
      <c r="K45" s="21">
        <f t="shared" si="22"/>
        <v>2755.8706666666667</v>
      </c>
      <c r="L45" s="21">
        <f t="shared" si="23"/>
        <v>2066.9029999999998</v>
      </c>
      <c r="M45" s="21">
        <f t="shared" si="24"/>
        <v>325.49653543307085</v>
      </c>
      <c r="N45" s="21">
        <f t="shared" si="25"/>
        <v>1.6535223999999999</v>
      </c>
      <c r="O45" s="18">
        <f t="shared" si="26"/>
        <v>2755.8706666666667</v>
      </c>
      <c r="P45" s="18">
        <f t="shared" si="27"/>
        <v>2755.8706666666667</v>
      </c>
      <c r="Q45" s="18">
        <f t="shared" si="28"/>
        <v>2066.9029999999998</v>
      </c>
      <c r="S45" s="15" t="s">
        <v>55</v>
      </c>
      <c r="T45" s="16">
        <v>1100000</v>
      </c>
      <c r="U45" s="16">
        <f t="shared" si="29"/>
        <v>22000</v>
      </c>
    </row>
    <row r="46" spans="2:22" x14ac:dyDescent="0.3">
      <c r="B46" s="26">
        <v>41</v>
      </c>
      <c r="C46" s="28">
        <f t="shared" si="13"/>
        <v>4768806</v>
      </c>
      <c r="D46" s="28">
        <f t="shared" si="17"/>
        <v>729932</v>
      </c>
      <c r="E46" s="22">
        <f t="shared" si="15"/>
        <v>54.391079136690649</v>
      </c>
      <c r="G46" s="22">
        <f t="shared" si="18"/>
        <v>5298.6733333333332</v>
      </c>
      <c r="H46" s="22">
        <f t="shared" si="19"/>
        <v>238.44030000000001</v>
      </c>
      <c r="I46" s="22">
        <f t="shared" si="20"/>
        <v>1907.5224000000001</v>
      </c>
      <c r="J46" s="22">
        <f t="shared" si="21"/>
        <v>3179.2040000000002</v>
      </c>
      <c r="K46" s="22">
        <f t="shared" si="22"/>
        <v>3179.2040000000002</v>
      </c>
      <c r="L46" s="22">
        <f t="shared" si="23"/>
        <v>2384.4029999999998</v>
      </c>
      <c r="M46" s="22">
        <f t="shared" si="24"/>
        <v>375.49653543307085</v>
      </c>
      <c r="N46" s="22">
        <f t="shared" si="25"/>
        <v>1.9075224</v>
      </c>
      <c r="O46" s="18">
        <f t="shared" si="26"/>
        <v>3179.2040000000002</v>
      </c>
      <c r="P46" s="18">
        <f t="shared" si="27"/>
        <v>3179.2040000000002</v>
      </c>
      <c r="Q46" s="18">
        <f t="shared" si="28"/>
        <v>2384.4029999999998</v>
      </c>
      <c r="S46" s="15" t="s">
        <v>56</v>
      </c>
      <c r="T46" s="16">
        <v>2200000</v>
      </c>
      <c r="U46" s="16">
        <f t="shared" si="29"/>
        <v>44000</v>
      </c>
    </row>
    <row r="47" spans="2:22" x14ac:dyDescent="0.3">
      <c r="B47" s="26">
        <v>42</v>
      </c>
      <c r="C47" s="28">
        <f t="shared" si="13"/>
        <v>5498738</v>
      </c>
      <c r="D47" s="28">
        <f t="shared" si="17"/>
        <v>838691</v>
      </c>
      <c r="E47" s="22">
        <f t="shared" si="15"/>
        <v>71.89544364508393</v>
      </c>
      <c r="G47" s="22">
        <f t="shared" si="18"/>
        <v>6109.7088888888893</v>
      </c>
      <c r="H47" s="22">
        <f t="shared" si="19"/>
        <v>274.93689999999998</v>
      </c>
      <c r="I47" s="22">
        <f t="shared" si="20"/>
        <v>2199.4951999999998</v>
      </c>
      <c r="J47" s="22">
        <f t="shared" si="21"/>
        <v>3665.8253333333332</v>
      </c>
      <c r="K47" s="22">
        <f t="shared" si="22"/>
        <v>3665.8253333333332</v>
      </c>
      <c r="L47" s="22">
        <f t="shared" si="23"/>
        <v>2749.3690000000001</v>
      </c>
      <c r="M47" s="22">
        <f t="shared" si="24"/>
        <v>432.97149606299212</v>
      </c>
      <c r="N47" s="22">
        <f t="shared" si="25"/>
        <v>2.1994951999999999</v>
      </c>
      <c r="O47" s="18">
        <f t="shared" si="26"/>
        <v>3665.8253333333332</v>
      </c>
      <c r="P47" s="18">
        <f t="shared" si="27"/>
        <v>3665.8253333333332</v>
      </c>
      <c r="Q47" s="18">
        <f t="shared" si="28"/>
        <v>2749.3690000000001</v>
      </c>
      <c r="S47" s="31" t="s">
        <v>20</v>
      </c>
      <c r="T47" s="32">
        <v>5500000</v>
      </c>
      <c r="U47" s="32">
        <f t="shared" si="29"/>
        <v>110000</v>
      </c>
    </row>
    <row r="48" spans="2:22" x14ac:dyDescent="0.3">
      <c r="B48" s="26">
        <v>43</v>
      </c>
      <c r="C48" s="28">
        <f t="shared" si="13"/>
        <v>6337429</v>
      </c>
      <c r="D48" s="28">
        <f t="shared" si="17"/>
        <v>963236</v>
      </c>
      <c r="E48" s="22">
        <f t="shared" si="15"/>
        <v>92.007937649880091</v>
      </c>
      <c r="G48" s="22">
        <f t="shared" si="18"/>
        <v>7041.5877777777778</v>
      </c>
      <c r="H48" s="22">
        <f t="shared" si="19"/>
        <v>316.87144999999998</v>
      </c>
      <c r="I48" s="22">
        <f t="shared" si="20"/>
        <v>2534.9715999999999</v>
      </c>
      <c r="J48" s="22">
        <f t="shared" si="21"/>
        <v>4224.952666666667</v>
      </c>
      <c r="K48" s="22">
        <f t="shared" si="22"/>
        <v>4224.952666666667</v>
      </c>
      <c r="L48" s="22">
        <f t="shared" si="23"/>
        <v>3168.7145</v>
      </c>
      <c r="M48" s="22">
        <f t="shared" si="24"/>
        <v>499.01015748031494</v>
      </c>
      <c r="N48" s="22">
        <f t="shared" si="25"/>
        <v>2.5349716</v>
      </c>
      <c r="O48" s="18">
        <f t="shared" si="26"/>
        <v>4224.952666666667</v>
      </c>
      <c r="P48" s="18">
        <f t="shared" si="27"/>
        <v>4224.952666666667</v>
      </c>
      <c r="Q48" s="18">
        <f t="shared" si="28"/>
        <v>3168.7145</v>
      </c>
      <c r="S48" s="15" t="s">
        <v>38</v>
      </c>
      <c r="T48" s="16">
        <v>11000000</v>
      </c>
      <c r="U48" s="16">
        <f t="shared" si="29"/>
        <v>220000</v>
      </c>
    </row>
    <row r="49" spans="2:21" x14ac:dyDescent="0.3">
      <c r="B49" s="26">
        <v>44</v>
      </c>
      <c r="C49" s="28">
        <f t="shared" si="13"/>
        <v>7300665</v>
      </c>
      <c r="D49" s="28">
        <f t="shared" si="17"/>
        <v>1105794</v>
      </c>
      <c r="E49" s="22">
        <f t="shared" si="15"/>
        <v>115.10712230215827</v>
      </c>
      <c r="G49" s="22">
        <f t="shared" si="18"/>
        <v>8111.85</v>
      </c>
      <c r="H49" s="22">
        <f t="shared" si="19"/>
        <v>365.03325000000001</v>
      </c>
      <c r="I49" s="22">
        <f t="shared" si="20"/>
        <v>2920.2660000000001</v>
      </c>
      <c r="J49" s="22">
        <f t="shared" si="21"/>
        <v>4867.1099999999997</v>
      </c>
      <c r="K49" s="22">
        <f t="shared" si="22"/>
        <v>4867.1099999999997</v>
      </c>
      <c r="L49" s="22">
        <f t="shared" si="23"/>
        <v>3650.3325</v>
      </c>
      <c r="M49" s="22">
        <f t="shared" si="24"/>
        <v>574.85551181102358</v>
      </c>
      <c r="N49" s="22">
        <f t="shared" si="25"/>
        <v>2.9202659999999998</v>
      </c>
      <c r="O49" s="18">
        <f t="shared" si="26"/>
        <v>4867.1099999999997</v>
      </c>
      <c r="P49" s="18">
        <f t="shared" si="27"/>
        <v>4867.1099999999997</v>
      </c>
      <c r="Q49" s="18">
        <f t="shared" si="28"/>
        <v>3650.3325</v>
      </c>
      <c r="S49" s="15" t="s">
        <v>66</v>
      </c>
      <c r="T49" s="16">
        <v>33000000</v>
      </c>
      <c r="U49" s="16">
        <f t="shared" ref="U49" si="30">T49/$T$6</f>
        <v>660000</v>
      </c>
    </row>
    <row r="50" spans="2:21" x14ac:dyDescent="0.3">
      <c r="B50" s="26">
        <v>45</v>
      </c>
      <c r="C50" s="28">
        <f t="shared" si="13"/>
        <v>8406459</v>
      </c>
      <c r="D50" s="28">
        <f t="shared" si="17"/>
        <v>1268898</v>
      </c>
      <c r="E50" s="22">
        <f t="shared" si="15"/>
        <v>141.62496402877699</v>
      </c>
      <c r="G50" s="22">
        <f t="shared" si="18"/>
        <v>9340.51</v>
      </c>
      <c r="H50" s="22">
        <f t="shared" si="19"/>
        <v>420.32294999999999</v>
      </c>
      <c r="I50" s="22">
        <f t="shared" si="20"/>
        <v>3362.5835999999999</v>
      </c>
      <c r="J50" s="22">
        <f t="shared" si="21"/>
        <v>5604.3059999999996</v>
      </c>
      <c r="K50" s="22">
        <f t="shared" si="22"/>
        <v>5604.3059999999996</v>
      </c>
      <c r="L50" s="22">
        <f t="shared" si="23"/>
        <v>4203.2295000000004</v>
      </c>
      <c r="M50" s="22">
        <f t="shared" si="24"/>
        <v>661.92590551181104</v>
      </c>
      <c r="N50" s="22">
        <f t="shared" si="25"/>
        <v>3.3625835999999998</v>
      </c>
      <c r="O50" s="18">
        <f t="shared" si="26"/>
        <v>5604.3059999999996</v>
      </c>
      <c r="P50" s="18">
        <f t="shared" si="27"/>
        <v>5604.3059999999996</v>
      </c>
      <c r="Q50" s="18">
        <f t="shared" si="28"/>
        <v>4203.2295000000004</v>
      </c>
    </row>
    <row r="51" spans="2:21" x14ac:dyDescent="0.3">
      <c r="B51" s="26">
        <v>46</v>
      </c>
      <c r="C51" s="28">
        <f t="shared" si="13"/>
        <v>9675357</v>
      </c>
      <c r="D51" s="28">
        <f t="shared" si="17"/>
        <v>1455426</v>
      </c>
      <c r="E51" s="22">
        <f t="shared" si="15"/>
        <v>172.0541726618705</v>
      </c>
      <c r="G51" s="22">
        <f t="shared" si="18"/>
        <v>10750.396666666667</v>
      </c>
      <c r="H51" s="22">
        <f t="shared" si="19"/>
        <v>483.76785000000001</v>
      </c>
      <c r="I51" s="22">
        <f t="shared" si="20"/>
        <v>3870.1428000000001</v>
      </c>
      <c r="J51" s="22">
        <f t="shared" si="21"/>
        <v>6450.2380000000003</v>
      </c>
      <c r="K51" s="22">
        <f t="shared" si="22"/>
        <v>6450.2380000000003</v>
      </c>
      <c r="L51" s="22">
        <f t="shared" si="23"/>
        <v>4837.6785</v>
      </c>
      <c r="M51" s="22">
        <f t="shared" si="24"/>
        <v>761.8391338582677</v>
      </c>
      <c r="N51" s="22">
        <f t="shared" si="25"/>
        <v>3.8701428</v>
      </c>
      <c r="O51" s="18">
        <f t="shared" si="26"/>
        <v>6450.2380000000003</v>
      </c>
      <c r="P51" s="18">
        <f t="shared" si="27"/>
        <v>6450.2380000000003</v>
      </c>
      <c r="Q51" s="18">
        <f t="shared" si="28"/>
        <v>4837.6785</v>
      </c>
    </row>
    <row r="52" spans="2:21" x14ac:dyDescent="0.3">
      <c r="B52" s="26">
        <v>47</v>
      </c>
      <c r="C52" s="28">
        <f t="shared" si="13"/>
        <v>11130783</v>
      </c>
      <c r="D52" s="28">
        <f t="shared" si="17"/>
        <v>1668645</v>
      </c>
      <c r="E52" s="22">
        <f t="shared" si="15"/>
        <v>206.95647482014388</v>
      </c>
      <c r="G52" s="22">
        <f t="shared" si="18"/>
        <v>12367.536666666667</v>
      </c>
      <c r="H52" s="22">
        <f t="shared" si="19"/>
        <v>556.53914999999995</v>
      </c>
      <c r="I52" s="22">
        <f t="shared" si="20"/>
        <v>4452.3131999999996</v>
      </c>
      <c r="J52" s="22">
        <f t="shared" si="21"/>
        <v>7420.5219999999999</v>
      </c>
      <c r="K52" s="22">
        <f t="shared" si="22"/>
        <v>7420.5219999999999</v>
      </c>
      <c r="L52" s="22">
        <f t="shared" si="23"/>
        <v>5565.3914999999997</v>
      </c>
      <c r="M52" s="22">
        <f t="shared" si="24"/>
        <v>876.43960629921264</v>
      </c>
      <c r="N52" s="22">
        <f t="shared" si="25"/>
        <v>4.4523131999999999</v>
      </c>
      <c r="O52" s="18">
        <f t="shared" si="26"/>
        <v>7420.5219999999999</v>
      </c>
      <c r="P52" s="18">
        <f t="shared" si="27"/>
        <v>7420.5219999999999</v>
      </c>
      <c r="Q52" s="18">
        <f t="shared" si="28"/>
        <v>5565.3914999999997</v>
      </c>
    </row>
    <row r="53" spans="2:21" x14ac:dyDescent="0.3">
      <c r="B53" s="26">
        <v>48</v>
      </c>
      <c r="C53" s="28">
        <f t="shared" si="13"/>
        <v>12799428</v>
      </c>
      <c r="D53" s="28">
        <f t="shared" si="17"/>
        <v>1912267</v>
      </c>
      <c r="E53" s="22">
        <f t="shared" si="15"/>
        <v>246.97194244604316</v>
      </c>
      <c r="G53" s="22">
        <f t="shared" si="18"/>
        <v>14221.586666666666</v>
      </c>
      <c r="H53" s="22">
        <f t="shared" si="19"/>
        <v>639.97140000000002</v>
      </c>
      <c r="I53" s="22">
        <f t="shared" si="20"/>
        <v>5119.7712000000001</v>
      </c>
      <c r="J53" s="22">
        <f t="shared" si="21"/>
        <v>8532.9519999999993</v>
      </c>
      <c r="K53" s="22">
        <f t="shared" si="22"/>
        <v>8532.9519999999993</v>
      </c>
      <c r="L53" s="22">
        <f t="shared" si="23"/>
        <v>6399.7139999999999</v>
      </c>
      <c r="M53" s="22">
        <f t="shared" si="24"/>
        <v>1007.8289763779527</v>
      </c>
      <c r="N53" s="22">
        <f t="shared" si="25"/>
        <v>5.1197711999999997</v>
      </c>
      <c r="O53" s="18">
        <f t="shared" si="26"/>
        <v>8532.9519999999993</v>
      </c>
      <c r="P53" s="18">
        <f t="shared" si="27"/>
        <v>8532.9519999999993</v>
      </c>
      <c r="Q53" s="18">
        <f t="shared" si="28"/>
        <v>6399.7139999999999</v>
      </c>
    </row>
    <row r="54" spans="2:21" x14ac:dyDescent="0.3">
      <c r="B54" s="26">
        <v>49</v>
      </c>
      <c r="C54" s="28">
        <f t="shared" si="13"/>
        <v>14711695</v>
      </c>
      <c r="D54" s="28">
        <f t="shared" si="17"/>
        <v>2190501</v>
      </c>
      <c r="E54" s="22">
        <f t="shared" si="15"/>
        <v>292.82966426858513</v>
      </c>
      <c r="G54" s="22">
        <f t="shared" si="18"/>
        <v>16346.327777777778</v>
      </c>
      <c r="H54" s="22">
        <f t="shared" si="19"/>
        <v>735.58474999999999</v>
      </c>
      <c r="I54" s="22">
        <f t="shared" si="20"/>
        <v>5884.6779999999999</v>
      </c>
      <c r="J54" s="22">
        <f t="shared" si="21"/>
        <v>9807.7966666666671</v>
      </c>
      <c r="K54" s="22">
        <f t="shared" si="22"/>
        <v>9807.7966666666671</v>
      </c>
      <c r="L54" s="22">
        <f t="shared" si="23"/>
        <v>7355.8474999999999</v>
      </c>
      <c r="M54" s="22">
        <f t="shared" si="24"/>
        <v>1158.4011811023622</v>
      </c>
      <c r="N54" s="22">
        <f t="shared" si="25"/>
        <v>5.8846780000000001</v>
      </c>
      <c r="O54" s="18">
        <f t="shared" si="26"/>
        <v>9807.7966666666671</v>
      </c>
      <c r="P54" s="18">
        <f t="shared" si="27"/>
        <v>9807.7966666666671</v>
      </c>
      <c r="Q54" s="18">
        <f t="shared" si="28"/>
        <v>7355.8474999999999</v>
      </c>
    </row>
    <row r="55" spans="2:21" x14ac:dyDescent="0.3">
      <c r="B55" s="26">
        <v>50</v>
      </c>
      <c r="C55" s="28">
        <f t="shared" si="13"/>
        <v>16902196</v>
      </c>
      <c r="D55" s="28">
        <f t="shared" si="17"/>
        <v>2508123</v>
      </c>
      <c r="E55" s="22">
        <f t="shared" si="15"/>
        <v>345.35966426858511</v>
      </c>
      <c r="G55" s="22">
        <f t="shared" si="18"/>
        <v>18780.217777777776</v>
      </c>
      <c r="H55" s="22">
        <f t="shared" si="19"/>
        <v>845.10979999999995</v>
      </c>
      <c r="I55" s="22">
        <f t="shared" si="20"/>
        <v>6760.8783999999996</v>
      </c>
      <c r="J55" s="22">
        <f t="shared" si="21"/>
        <v>11268.130666666666</v>
      </c>
      <c r="K55" s="22">
        <f t="shared" si="22"/>
        <v>11268.130666666666</v>
      </c>
      <c r="L55" s="22">
        <f t="shared" si="23"/>
        <v>8451.098</v>
      </c>
      <c r="M55" s="22">
        <f t="shared" si="24"/>
        <v>1330.8815748031495</v>
      </c>
      <c r="N55" s="22">
        <f t="shared" si="25"/>
        <v>6.7608784000000002</v>
      </c>
      <c r="O55" s="18">
        <f t="shared" si="26"/>
        <v>11268.130666666666</v>
      </c>
      <c r="P55" s="18">
        <f t="shared" si="27"/>
        <v>11268.130666666666</v>
      </c>
      <c r="Q55" s="18">
        <f t="shared" si="28"/>
        <v>8451.098</v>
      </c>
      <c r="R55" s="11"/>
    </row>
  </sheetData>
  <mergeCells count="2">
    <mergeCell ref="G3:H3"/>
    <mergeCell ref="G2:H2"/>
  </mergeCells>
  <phoneticPr fontId="4" type="noConversion"/>
  <dataValidations count="4">
    <dataValidation type="list" allowBlank="1" showInputMessage="1" showErrorMessage="1" sqref="T6">
      <formula1>"5,10,20,30,40,50"</formula1>
    </dataValidation>
    <dataValidation type="list" allowBlank="1" showInputMessage="1" showErrorMessage="1" sqref="T7">
      <formula1>"100,200,300,400,463"</formula1>
    </dataValidation>
    <dataValidation type="list" allowBlank="1" showInputMessage="1" showErrorMessage="1" sqref="U25">
      <formula1>"10000,20000,50000,100000,200000,500000,1000000,3000000"</formula1>
    </dataValidation>
    <dataValidation type="list" allowBlank="1" showInputMessage="1" showErrorMessage="1" sqref="T25">
      <formula1>"0,1,5,10"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KangDoHee</dc:creator>
  <cp:lastModifiedBy>KangDoHee</cp:lastModifiedBy>
  <dcterms:created xsi:type="dcterms:W3CDTF">2017-01-25T03:28:55Z</dcterms:created>
  <dcterms:modified xsi:type="dcterms:W3CDTF">2017-02-24T08:05:55Z</dcterms:modified>
</cp:coreProperties>
</file>