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13. 유료화\"/>
    </mc:Choice>
  </mc:AlternateContent>
  <bookViews>
    <workbookView xWindow="0" yWindow="0" windowWidth="28800" windowHeight="14115"/>
  </bookViews>
  <sheets>
    <sheet name="골드획득" sheetId="1" r:id="rId1"/>
    <sheet name="잼 획득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E36" i="1"/>
  <c r="D36" i="1"/>
  <c r="F36" i="1" s="1"/>
  <c r="H3" i="1" s="1"/>
  <c r="E35" i="1"/>
  <c r="D35" i="1"/>
  <c r="F35" i="1" s="1"/>
  <c r="F34" i="1"/>
  <c r="E34" i="1"/>
  <c r="D34" i="1"/>
  <c r="E33" i="1"/>
  <c r="F33" i="1" s="1"/>
  <c r="D33" i="1"/>
  <c r="E32" i="1"/>
  <c r="D32" i="1"/>
  <c r="F32" i="1" s="1"/>
  <c r="E31" i="1"/>
  <c r="D31" i="1"/>
  <c r="F31" i="1" s="1"/>
  <c r="F30" i="1"/>
  <c r="E30" i="1"/>
  <c r="D30" i="1"/>
  <c r="E29" i="1"/>
  <c r="F29" i="1" s="1"/>
  <c r="D29" i="1"/>
  <c r="J28" i="1"/>
  <c r="E28" i="1"/>
  <c r="F28" i="1" s="1"/>
  <c r="D28" i="1"/>
  <c r="E27" i="1"/>
  <c r="D27" i="1"/>
  <c r="F27" i="1" s="1"/>
  <c r="E26" i="1"/>
  <c r="D26" i="1"/>
  <c r="F26" i="1" s="1"/>
  <c r="F25" i="1"/>
  <c r="E25" i="1"/>
  <c r="D25" i="1"/>
  <c r="E24" i="1"/>
  <c r="F24" i="1" s="1"/>
  <c r="D24" i="1"/>
  <c r="E23" i="1"/>
  <c r="D23" i="1"/>
  <c r="F23" i="1" s="1"/>
  <c r="E22" i="1"/>
  <c r="D22" i="1"/>
  <c r="F22" i="1" s="1"/>
  <c r="J21" i="1"/>
  <c r="E21" i="1"/>
  <c r="D21" i="1"/>
  <c r="F21" i="1" s="1"/>
  <c r="F20" i="1"/>
  <c r="E20" i="1"/>
  <c r="D20" i="1"/>
  <c r="E19" i="1"/>
  <c r="F19" i="1" s="1"/>
  <c r="D19" i="1"/>
  <c r="E18" i="1"/>
  <c r="D18" i="1"/>
  <c r="F18" i="1" s="1"/>
  <c r="E17" i="1"/>
  <c r="D17" i="1"/>
  <c r="F17" i="1" s="1"/>
  <c r="F16" i="1"/>
  <c r="E16" i="1"/>
  <c r="D16" i="1"/>
  <c r="E15" i="1"/>
  <c r="F15" i="1" s="1"/>
  <c r="D15" i="1"/>
  <c r="J14" i="1"/>
  <c r="E14" i="1"/>
  <c r="F14" i="1" s="1"/>
  <c r="D14" i="1"/>
  <c r="D13" i="1"/>
  <c r="F13" i="1" s="1"/>
  <c r="D12" i="1"/>
  <c r="F12" i="1" s="1"/>
  <c r="F11" i="1"/>
  <c r="E11" i="1"/>
  <c r="E12" i="1" s="1"/>
  <c r="E13" i="1" s="1"/>
  <c r="D11" i="1"/>
  <c r="E10" i="1"/>
  <c r="F10" i="1" s="1"/>
  <c r="D10" i="1"/>
  <c r="E9" i="1"/>
  <c r="D9" i="1"/>
  <c r="F9" i="1" s="1"/>
  <c r="E8" i="1"/>
  <c r="D8" i="1"/>
  <c r="F8" i="1" s="1"/>
  <c r="J7" i="1"/>
  <c r="J37" i="1" s="1"/>
  <c r="E7" i="1"/>
  <c r="D7" i="1"/>
  <c r="F7" i="1" s="1"/>
  <c r="F37" i="1" l="1"/>
  <c r="E3" i="1" s="1"/>
  <c r="L3" i="1" s="1"/>
  <c r="K3" i="2"/>
  <c r="H3" i="2"/>
  <c r="E3" i="2"/>
  <c r="B3" i="2"/>
  <c r="I8" i="2" l="1"/>
  <c r="F21" i="2"/>
  <c r="F20" i="2"/>
  <c r="F18" i="2"/>
  <c r="F17" i="2"/>
  <c r="F11" i="2"/>
  <c r="C25" i="2"/>
  <c r="C24" i="2"/>
</calcChain>
</file>

<file path=xl/sharedStrings.xml><?xml version="1.0" encoding="utf-8"?>
<sst xmlns="http://schemas.openxmlformats.org/spreadsheetml/2006/main" count="92" uniqueCount="78">
  <si>
    <t>반복 완료 보상</t>
  </si>
  <si>
    <t>&gt; 던전 반복 완료</t>
    <phoneticPr fontId="3" type="noConversion"/>
  </si>
  <si>
    <t>리스트</t>
    <phoneticPr fontId="3" type="noConversion"/>
  </si>
  <si>
    <t>잼 보상량</t>
    <phoneticPr fontId="3" type="noConversion"/>
  </si>
  <si>
    <t>&gt; 액트 클리어 등급 보상</t>
    <phoneticPr fontId="3" type="noConversion"/>
  </si>
  <si>
    <t>&gt; 요일던전 보상</t>
    <phoneticPr fontId="3" type="noConversion"/>
  </si>
  <si>
    <t>1주일 요일던전 잼 보상</t>
    <phoneticPr fontId="3" type="noConversion"/>
  </si>
  <si>
    <t>1개월 요일던전 잼 보상</t>
    <phoneticPr fontId="3" type="noConversion"/>
  </si>
  <si>
    <t>3개월 요일던전 잼 보상</t>
    <phoneticPr fontId="3" type="noConversion"/>
  </si>
  <si>
    <t>&gt; 출석 보상</t>
    <phoneticPr fontId="3" type="noConversion"/>
  </si>
  <si>
    <t>28회 총 잼 보상</t>
  </si>
  <si>
    <t>3개월 출석 잼 보상</t>
    <phoneticPr fontId="3" type="noConversion"/>
  </si>
  <si>
    <t>&gt; 업적 보상</t>
    <phoneticPr fontId="3" type="noConversion"/>
  </si>
  <si>
    <t>일일미션 완료 업적 잼 보상</t>
    <phoneticPr fontId="3" type="noConversion"/>
  </si>
  <si>
    <t>1개월 일일미션 완료 업적 잼 보상</t>
    <phoneticPr fontId="3" type="noConversion"/>
  </si>
  <si>
    <t>3개월 일일미션 완료 업적 잼 보상</t>
    <phoneticPr fontId="3" type="noConversion"/>
  </si>
  <si>
    <t>주간미션 잼 보상</t>
    <phoneticPr fontId="3" type="noConversion"/>
  </si>
  <si>
    <t>1개월 주간미션 완료 업적 잼 보상</t>
    <phoneticPr fontId="3" type="noConversion"/>
  </si>
  <si>
    <t>3개월 주간미션 완료 업적 잼 보상</t>
    <phoneticPr fontId="3" type="noConversion"/>
  </si>
  <si>
    <t>1개월 업적 잼 보상</t>
    <phoneticPr fontId="3" type="noConversion"/>
  </si>
  <si>
    <t>3개월 업적 잼 보상</t>
    <phoneticPr fontId="3" type="noConversion"/>
  </si>
  <si>
    <t>조력자 업적 잼 보상</t>
    <phoneticPr fontId="3" type="noConversion"/>
  </si>
  <si>
    <t>&gt; 기타 보상</t>
    <phoneticPr fontId="3" type="noConversion"/>
  </si>
  <si>
    <t>&gt; 결투장 보상</t>
    <phoneticPr fontId="3" type="noConversion"/>
  </si>
  <si>
    <t>결투장 리그별 평균 주간 잼 보상</t>
    <phoneticPr fontId="3" type="noConversion"/>
  </si>
  <si>
    <t>1개월 결투장 평균 주간 잼 보상</t>
    <phoneticPr fontId="3" type="noConversion"/>
  </si>
  <si>
    <t>첫 1개월 잼 획득량</t>
    <phoneticPr fontId="3" type="noConversion"/>
  </si>
  <si>
    <t>반복 1개월 잼 획득량</t>
    <phoneticPr fontId="3" type="noConversion"/>
  </si>
  <si>
    <t>첫 3개월 잼 획득량</t>
    <phoneticPr fontId="3" type="noConversion"/>
  </si>
  <si>
    <t>종류</t>
    <phoneticPr fontId="3" type="noConversion"/>
  </si>
  <si>
    <t>가격</t>
    <phoneticPr fontId="3" type="noConversion"/>
  </si>
  <si>
    <t xml:space="preserve">고급 장비 상자 10+1 </t>
    <phoneticPr fontId="3" type="noConversion"/>
  </si>
  <si>
    <t>고급 장비 상자</t>
    <phoneticPr fontId="3" type="noConversion"/>
  </si>
  <si>
    <t>고급 룬스톤 상자</t>
    <phoneticPr fontId="3" type="noConversion"/>
  </si>
  <si>
    <t xml:space="preserve">고급 룬스톤 상자 10+1 </t>
    <phoneticPr fontId="3" type="noConversion"/>
  </si>
  <si>
    <t>&gt; 뽑기 상점 잼 가격</t>
    <phoneticPr fontId="3" type="noConversion"/>
  </si>
  <si>
    <t>첫 2주일 잼 획득량</t>
    <phoneticPr fontId="3" type="noConversion"/>
  </si>
  <si>
    <t>2주일 일반던전 반복완료 최초 보상</t>
    <phoneticPr fontId="3" type="noConversion"/>
  </si>
  <si>
    <t>1개월 일반던전 반복완료 최초 보상</t>
    <phoneticPr fontId="3" type="noConversion"/>
  </si>
  <si>
    <t>2주일 정예던전 반복완료 최초 보상</t>
    <phoneticPr fontId="3" type="noConversion"/>
  </si>
  <si>
    <t>1개월 정예던전 반복완료 최초 보상</t>
    <phoneticPr fontId="3" type="noConversion"/>
  </si>
  <si>
    <t>2주일 요일던전 반복완료 최초 보상</t>
    <phoneticPr fontId="3" type="noConversion"/>
  </si>
  <si>
    <t>1개월 요일던전 반복완료 최초 보상</t>
    <phoneticPr fontId="3" type="noConversion"/>
  </si>
  <si>
    <t>2주일 일반던전 클리어 등급 잼 보상</t>
    <phoneticPr fontId="3" type="noConversion"/>
  </si>
  <si>
    <t>2주일 정예던전 클리어 등급 잼 보상</t>
    <phoneticPr fontId="3" type="noConversion"/>
  </si>
  <si>
    <t>1개월 일반던전 클리어 등급 잼 보상</t>
    <phoneticPr fontId="3" type="noConversion"/>
  </si>
  <si>
    <t>1개월 정예던전 클리어 등급 잼 보상</t>
    <phoneticPr fontId="3" type="noConversion"/>
  </si>
  <si>
    <t>14회 총 잼 보상</t>
    <phoneticPr fontId="3" type="noConversion"/>
  </si>
  <si>
    <t>14회 이달의 연속출석 잼 보상</t>
    <phoneticPr fontId="3" type="noConversion"/>
  </si>
  <si>
    <t>31회 이달의 연속출석 잼 보상</t>
    <phoneticPr fontId="3" type="noConversion"/>
  </si>
  <si>
    <t>스토리 보상</t>
    <phoneticPr fontId="3" type="noConversion"/>
  </si>
  <si>
    <t>퀘스트 보상</t>
    <phoneticPr fontId="3" type="noConversion"/>
  </si>
  <si>
    <t>1일 최대 행동력</t>
    <phoneticPr fontId="0" type="Hiragana"/>
  </si>
  <si>
    <t>첫 1개월 골드 획득량</t>
    <phoneticPr fontId="0" type="Hiragana"/>
  </si>
  <si>
    <t>반복 1개월 골드 획득량</t>
    <phoneticPr fontId="0" type="Hiragana"/>
  </si>
  <si>
    <t>첫 3개월 골드 획득량</t>
    <phoneticPr fontId="0" type="Hiragana"/>
  </si>
  <si>
    <t>3 -&gt; 7성 강화&amp;합성 골드량</t>
    <phoneticPr fontId="0" type="Hiragana"/>
  </si>
  <si>
    <t>4 -&gt; 7성 강화&amp;합성 골드량</t>
    <phoneticPr fontId="0" type="Hiragana"/>
  </si>
  <si>
    <t>5 -&gt; 7성 강화&amp;합성 골드량</t>
    <phoneticPr fontId="0" type="Hiragana"/>
  </si>
  <si>
    <t>&gt; 일반던전</t>
    <phoneticPr fontId="0" type="Hiragana"/>
  </si>
  <si>
    <t>&gt; 요일던전</t>
    <phoneticPr fontId="0" type="Hiragana"/>
  </si>
  <si>
    <t>&gt; 출석</t>
    <phoneticPr fontId="0" type="Hiragana"/>
  </si>
  <si>
    <t>날짜</t>
    <phoneticPr fontId="0" type="Hiragana"/>
  </si>
  <si>
    <t>액트</t>
    <phoneticPr fontId="0" type="Hiragana"/>
  </si>
  <si>
    <t>평균 클리어골드량</t>
    <phoneticPr fontId="0" type="Hiragana"/>
  </si>
  <si>
    <t>골드획득량</t>
    <phoneticPr fontId="0" type="Hiragana"/>
  </si>
  <si>
    <t>난이도</t>
    <phoneticPr fontId="0" type="Hiragana"/>
  </si>
  <si>
    <t>기본출석</t>
    <phoneticPr fontId="0" type="Hiragana"/>
  </si>
  <si>
    <t>연속출석</t>
    <phoneticPr fontId="0" type="Hiragana"/>
  </si>
  <si>
    <t>일반던전 액트</t>
    <phoneticPr fontId="0" type="Hiragana"/>
  </si>
  <si>
    <t>평균 골드량</t>
    <phoneticPr fontId="0" type="Hiragana"/>
  </si>
  <si>
    <t>8-10</t>
    <phoneticPr fontId="3" type="noConversion"/>
  </si>
  <si>
    <t>&gt; 업적</t>
    <phoneticPr fontId="0" type="Hiragana"/>
  </si>
  <si>
    <t>&gt; 기타 보상</t>
    <phoneticPr fontId="0" type="Hiragana"/>
  </si>
  <si>
    <t>1개월 획득 가능</t>
    <phoneticPr fontId="0" type="Hiragana"/>
  </si>
  <si>
    <t>스토리 보상</t>
    <phoneticPr fontId="0" type="Hiragana"/>
  </si>
  <si>
    <t>3개월 획득 가능</t>
    <phoneticPr fontId="0" type="Hiragana"/>
  </si>
  <si>
    <t>퀘스트 보상</t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</si>
</sst>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_-* #,##0_-;\-* #,##0_-;_-* &quot;-&quot;??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6"/>
      <name val="맑은 고딕"/>
      <family val="3"/>
      <charset val="129"/>
    </font>
    <font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1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0" xfId="0" applyFont="1" applyFill="1">
      <alignment vertical="center"/>
    </xf>
    <xf numFmtId="0" fontId="5" fillId="4" borderId="2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5" fillId="6" borderId="2" xfId="0" applyNumberFormat="1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41" fontId="5" fillId="4" borderId="2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176" fontId="6" fillId="7" borderId="2" xfId="1" applyNumberFormat="1" applyFont="1" applyFill="1" applyBorder="1">
      <alignment vertical="center"/>
    </xf>
    <xf numFmtId="41" fontId="6" fillId="6" borderId="2" xfId="1" applyFont="1" applyFill="1" applyBorder="1">
      <alignment vertical="center"/>
    </xf>
    <xf numFmtId="41" fontId="6" fillId="8" borderId="2" xfId="1" applyFont="1" applyFill="1" applyBorder="1">
      <alignment vertical="center"/>
    </xf>
    <xf numFmtId="41" fontId="7" fillId="5" borderId="2" xfId="1" applyNumberFormat="1" applyFont="1" applyFill="1" applyBorder="1">
      <alignment vertical="center"/>
    </xf>
    <xf numFmtId="0" fontId="8" fillId="4" borderId="0" xfId="0" applyFont="1" applyFill="1">
      <alignment vertical="center"/>
    </xf>
    <xf numFmtId="0" fontId="5" fillId="4" borderId="2" xfId="0" applyFont="1" applyFill="1" applyBorder="1" applyAlignment="1">
      <alignment horizontal="left" vertical="center"/>
    </xf>
    <xf numFmtId="41" fontId="6" fillId="3" borderId="2" xfId="1" applyFont="1" applyFill="1" applyBorder="1">
      <alignment vertical="center"/>
    </xf>
    <xf numFmtId="176" fontId="9" fillId="6" borderId="2" xfId="0" applyNumberFormat="1" applyFont="1" applyFill="1" applyBorder="1" applyAlignment="1">
      <alignment vertical="center"/>
    </xf>
    <xf numFmtId="0" fontId="5" fillId="11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1" fontId="6" fillId="4" borderId="2" xfId="1" applyFont="1" applyFill="1" applyBorder="1">
      <alignment vertical="center"/>
    </xf>
    <xf numFmtId="176" fontId="9" fillId="12" borderId="2" xfId="0" applyNumberFormat="1" applyFont="1" applyFill="1" applyBorder="1" applyAlignment="1">
      <alignment horizontal="center" vertical="center"/>
    </xf>
    <xf numFmtId="176" fontId="9" fillId="8" borderId="2" xfId="0" applyNumberFormat="1" applyFont="1" applyFill="1" applyBorder="1" applyAlignment="1">
      <alignment horizontal="center" vertical="center"/>
    </xf>
    <xf numFmtId="176" fontId="9" fillId="7" borderId="2" xfId="0" applyNumberFormat="1" applyFont="1" applyFill="1" applyBorder="1" applyAlignment="1">
      <alignment horizontal="center" vertical="center"/>
    </xf>
    <xf numFmtId="41" fontId="5" fillId="7" borderId="2" xfId="1" applyFont="1" applyFill="1" applyBorder="1" applyAlignment="1">
      <alignment horizontal="center" vertical="center"/>
    </xf>
    <xf numFmtId="41" fontId="6" fillId="7" borderId="2" xfId="1" applyFont="1" applyFill="1" applyBorder="1">
      <alignment vertical="center"/>
    </xf>
    <xf numFmtId="41" fontId="5" fillId="12" borderId="2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10" fillId="1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9" fillId="6" borderId="2" xfId="0" applyNumberFormat="1" applyFont="1" applyFill="1" applyBorder="1" applyAlignment="1">
      <alignment horizontal="center" vertical="center"/>
    </xf>
    <xf numFmtId="176" fontId="10" fillId="8" borderId="2" xfId="0" applyNumberFormat="1" applyFont="1" applyFill="1" applyBorder="1" applyAlignment="1">
      <alignment horizontal="center" vertical="center"/>
    </xf>
    <xf numFmtId="176" fontId="10" fillId="9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9" fillId="6" borderId="3" xfId="0" applyNumberFormat="1" applyFont="1" applyFill="1" applyBorder="1" applyAlignment="1">
      <alignment horizontal="center" vertical="center"/>
    </xf>
    <xf numFmtId="176" fontId="9" fillId="6" borderId="4" xfId="0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zoomScaleNormal="100" workbookViewId="0">
      <selection activeCell="O19" sqref="O19"/>
    </sheetView>
  </sheetViews>
  <sheetFormatPr defaultRowHeight="13.5" x14ac:dyDescent="0.3"/>
  <cols>
    <col min="1" max="1" width="3.625" style="2" customWidth="1"/>
    <col min="2" max="2" width="13.75" style="2" bestFit="1" customWidth="1"/>
    <col min="3" max="3" width="9.625" style="2" bestFit="1" customWidth="1"/>
    <col min="4" max="4" width="15.625" style="2" bestFit="1" customWidth="1"/>
    <col min="5" max="5" width="12.75" style="2" bestFit="1" customWidth="1"/>
    <col min="6" max="6" width="9.625" style="2" bestFit="1" customWidth="1"/>
    <col min="7" max="7" width="3.625" style="2" customWidth="1"/>
    <col min="8" max="8" width="9.75" style="2" bestFit="1" customWidth="1"/>
    <col min="9" max="10" width="15.625" style="2" bestFit="1" customWidth="1"/>
    <col min="11" max="11" width="3.625" style="2" customWidth="1"/>
    <col min="12" max="12" width="18.25" style="2" bestFit="1" customWidth="1"/>
    <col min="13" max="13" width="12.875" style="2" customWidth="1"/>
    <col min="14" max="14" width="3.625" style="2" customWidth="1"/>
    <col min="15" max="17" width="21.25" style="2" bestFit="1" customWidth="1"/>
    <col min="18" max="21" width="10.625" style="2" customWidth="1"/>
    <col min="22" max="22" width="3.625" style="2" customWidth="1"/>
    <col min="23" max="23" width="9.125" style="2" bestFit="1" customWidth="1"/>
    <col min="24" max="25" width="10" style="2" bestFit="1" customWidth="1"/>
    <col min="26" max="26" width="10.625" style="2" bestFit="1" customWidth="1"/>
    <col min="27" max="16384" width="9" style="2"/>
  </cols>
  <sheetData>
    <row r="1" spans="1:21" ht="16.5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21" ht="16.5" x14ac:dyDescent="0.3">
      <c r="A2"/>
      <c r="B2" s="1" t="s">
        <v>52</v>
      </c>
      <c r="C2"/>
      <c r="D2"/>
      <c r="E2" s="34" t="s">
        <v>53</v>
      </c>
      <c r="F2" s="35"/>
      <c r="G2"/>
      <c r="H2" s="34" t="s">
        <v>54</v>
      </c>
      <c r="I2" s="35"/>
      <c r="J2"/>
      <c r="K2"/>
      <c r="L2" s="30" t="s">
        <v>55</v>
      </c>
      <c r="M2" s="30"/>
      <c r="N2"/>
      <c r="O2" s="28" t="s">
        <v>56</v>
      </c>
      <c r="P2" s="28" t="s">
        <v>57</v>
      </c>
      <c r="Q2" s="28" t="s">
        <v>58</v>
      </c>
    </row>
    <row r="3" spans="1:21" s="14" customFormat="1" ht="30" customHeight="1" x14ac:dyDescent="0.3">
      <c r="A3"/>
      <c r="B3" s="13">
        <v>300</v>
      </c>
      <c r="C3"/>
      <c r="D3"/>
      <c r="E3" s="36">
        <f>F37+J37+L37+M37+C39+F39+F40</f>
        <v>6083349.333333334</v>
      </c>
      <c r="F3" s="37"/>
      <c r="G3"/>
      <c r="H3" s="36">
        <f>F36*30+J28*4+L37+M37</f>
        <v>6396240</v>
      </c>
      <c r="I3" s="37"/>
      <c r="J3"/>
      <c r="K3"/>
      <c r="L3" s="31">
        <f>E3+F36*60+J28*8+L37*2+M37*2+C40+F39+F40</f>
        <v>21910229.333333336</v>
      </c>
      <c r="M3" s="31"/>
      <c r="N3"/>
      <c r="O3" s="32">
        <v>33288248</v>
      </c>
      <c r="P3" s="33">
        <v>26158904</v>
      </c>
      <c r="Q3" s="29">
        <v>19148624</v>
      </c>
      <c r="R3" s="2"/>
      <c r="S3" s="2"/>
      <c r="T3" s="2"/>
      <c r="U3" s="2"/>
    </row>
    <row r="4" spans="1:21" ht="16.5" x14ac:dyDescent="0.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21" ht="16.5" x14ac:dyDescent="0.3">
      <c r="A5"/>
      <c r="B5" s="2" t="s">
        <v>59</v>
      </c>
      <c r="C5"/>
      <c r="D5"/>
      <c r="E5"/>
      <c r="F5"/>
      <c r="G5"/>
      <c r="H5" s="2" t="s">
        <v>60</v>
      </c>
      <c r="I5"/>
      <c r="J5"/>
      <c r="K5"/>
      <c r="L5" s="2" t="s">
        <v>61</v>
      </c>
      <c r="M5"/>
      <c r="N5"/>
      <c r="O5"/>
      <c r="P5"/>
      <c r="Q5"/>
    </row>
    <row r="6" spans="1:21" ht="16.5" x14ac:dyDescent="0.3">
      <c r="A6"/>
      <c r="B6" s="30" t="s">
        <v>62</v>
      </c>
      <c r="C6" s="30" t="s">
        <v>63</v>
      </c>
      <c r="D6" s="30" t="s">
        <v>64</v>
      </c>
      <c r="E6" s="30" t="s">
        <v>0</v>
      </c>
      <c r="F6" s="30" t="s">
        <v>65</v>
      </c>
      <c r="G6"/>
      <c r="H6" s="30" t="s">
        <v>66</v>
      </c>
      <c r="I6" s="30" t="s">
        <v>64</v>
      </c>
      <c r="J6" s="30" t="s">
        <v>65</v>
      </c>
      <c r="K6"/>
      <c r="L6" s="30" t="s">
        <v>67</v>
      </c>
      <c r="M6" s="30" t="s">
        <v>68</v>
      </c>
      <c r="N6"/>
      <c r="O6" s="30" t="s">
        <v>69</v>
      </c>
      <c r="P6" s="30" t="s">
        <v>70</v>
      </c>
      <c r="Q6"/>
    </row>
    <row r="7" spans="1:21" ht="13.5" customHeight="1" x14ac:dyDescent="0.3">
      <c r="A7"/>
      <c r="B7" s="8">
        <v>1</v>
      </c>
      <c r="C7" s="18">
        <v>3</v>
      </c>
      <c r="D7" s="7">
        <f>(P7+P8+P9)/3</f>
        <v>178.33333333333334</v>
      </c>
      <c r="E7" s="4">
        <f>B$3/3/5*1333</f>
        <v>26660</v>
      </c>
      <c r="F7" s="4">
        <f>B$3/3*D7+E7</f>
        <v>44493.333333333336</v>
      </c>
      <c r="G7"/>
      <c r="H7" s="3">
        <v>3</v>
      </c>
      <c r="I7" s="7">
        <v>5142</v>
      </c>
      <c r="J7" s="4">
        <f>I7*3</f>
        <v>15426</v>
      </c>
      <c r="K7"/>
      <c r="L7" s="7">
        <v>5000</v>
      </c>
      <c r="M7" s="8"/>
      <c r="N7"/>
      <c r="O7" s="7">
        <v>1</v>
      </c>
      <c r="P7" s="7">
        <v>129</v>
      </c>
      <c r="Q7"/>
    </row>
    <row r="8" spans="1:21" ht="13.5" customHeight="1" x14ac:dyDescent="0.3">
      <c r="A8"/>
      <c r="B8" s="8">
        <v>2</v>
      </c>
      <c r="C8" s="19">
        <v>4</v>
      </c>
      <c r="D8" s="7">
        <f>VLOOKUP(C8,$O$7:$P$14,2,0)</f>
        <v>313</v>
      </c>
      <c r="E8" s="4">
        <f>B$3/3/5*2000</f>
        <v>40000</v>
      </c>
      <c r="F8" s="4">
        <f>B$3/3*D8+E8</f>
        <v>71300</v>
      </c>
      <c r="G8"/>
      <c r="H8" s="8"/>
      <c r="I8" s="8"/>
      <c r="J8" s="8"/>
      <c r="K8"/>
      <c r="L8" s="8"/>
      <c r="M8" s="4">
        <v>1000</v>
      </c>
      <c r="N8"/>
      <c r="O8" s="7">
        <v>2</v>
      </c>
      <c r="P8" s="7">
        <v>173</v>
      </c>
      <c r="Q8"/>
    </row>
    <row r="9" spans="1:21" ht="13.5" customHeight="1" x14ac:dyDescent="0.3">
      <c r="A9"/>
      <c r="B9" s="8">
        <v>3</v>
      </c>
      <c r="C9" s="19">
        <v>4</v>
      </c>
      <c r="D9" s="7">
        <f t="shared" ref="D9:D35" si="0">VLOOKUP(C9,$O$7:$P$14,2,0)</f>
        <v>313</v>
      </c>
      <c r="E9" s="4">
        <f>E8</f>
        <v>40000</v>
      </c>
      <c r="F9" s="4">
        <f>B$3/3*D9+E9</f>
        <v>71300</v>
      </c>
      <c r="G9"/>
      <c r="H9" s="8"/>
      <c r="I9" s="8"/>
      <c r="J9" s="8"/>
      <c r="K9"/>
      <c r="L9" s="8"/>
      <c r="M9" s="8"/>
      <c r="N9"/>
      <c r="O9" s="7">
        <v>3</v>
      </c>
      <c r="P9" s="7">
        <v>233</v>
      </c>
      <c r="Q9"/>
    </row>
    <row r="10" spans="1:21" ht="13.5" customHeight="1" x14ac:dyDescent="0.3">
      <c r="A10"/>
      <c r="B10" s="8">
        <v>4</v>
      </c>
      <c r="C10" s="18">
        <v>5</v>
      </c>
      <c r="D10" s="7">
        <f t="shared" si="0"/>
        <v>421</v>
      </c>
      <c r="E10" s="4">
        <f>E9</f>
        <v>40000</v>
      </c>
      <c r="F10" s="4">
        <f>B$3/3*D10+E10</f>
        <v>82100</v>
      </c>
      <c r="G10"/>
      <c r="H10" s="8"/>
      <c r="I10" s="8"/>
      <c r="J10" s="8"/>
      <c r="K10"/>
      <c r="L10" s="8"/>
      <c r="M10" s="4">
        <v>2000</v>
      </c>
      <c r="N10"/>
      <c r="O10" s="7">
        <v>4</v>
      </c>
      <c r="P10" s="7">
        <v>313</v>
      </c>
      <c r="Q10"/>
    </row>
    <row r="11" spans="1:21" ht="13.5" customHeight="1" x14ac:dyDescent="0.3">
      <c r="A11"/>
      <c r="B11" s="8">
        <v>5</v>
      </c>
      <c r="C11" s="18">
        <v>5</v>
      </c>
      <c r="D11" s="7">
        <f t="shared" si="0"/>
        <v>421</v>
      </c>
      <c r="E11" s="4">
        <f>B$3/3/5*2500</f>
        <v>50000</v>
      </c>
      <c r="F11" s="4">
        <f>B$3/3*D11+E11</f>
        <v>92100</v>
      </c>
      <c r="G11"/>
      <c r="H11" s="8"/>
      <c r="I11" s="8"/>
      <c r="J11" s="8"/>
      <c r="K11"/>
      <c r="L11" s="7">
        <v>5000</v>
      </c>
      <c r="M11" s="8"/>
      <c r="N11"/>
      <c r="O11" s="7">
        <v>5</v>
      </c>
      <c r="P11" s="7">
        <v>421</v>
      </c>
      <c r="Q11"/>
    </row>
    <row r="12" spans="1:21" ht="13.5" customHeight="1" x14ac:dyDescent="0.3">
      <c r="A12"/>
      <c r="B12" s="8">
        <v>6</v>
      </c>
      <c r="C12" s="19">
        <v>6</v>
      </c>
      <c r="D12" s="7">
        <f t="shared" si="0"/>
        <v>566</v>
      </c>
      <c r="E12" s="4">
        <f>E11</f>
        <v>50000</v>
      </c>
      <c r="F12" s="4">
        <f>B$3/3*D12+E12</f>
        <v>106600</v>
      </c>
      <c r="G12"/>
      <c r="H12" s="8"/>
      <c r="I12" s="8"/>
      <c r="J12" s="8"/>
      <c r="K12"/>
      <c r="L12" s="8"/>
      <c r="M12" s="4">
        <v>3000</v>
      </c>
      <c r="N12"/>
      <c r="O12" s="7">
        <v>6</v>
      </c>
      <c r="P12" s="7">
        <v>566</v>
      </c>
      <c r="Q12"/>
    </row>
    <row r="13" spans="1:21" ht="16.5" x14ac:dyDescent="0.3">
      <c r="A13"/>
      <c r="B13" s="8">
        <v>7</v>
      </c>
      <c r="C13" s="19">
        <v>6</v>
      </c>
      <c r="D13" s="7">
        <f t="shared" si="0"/>
        <v>566</v>
      </c>
      <c r="E13" s="4">
        <f>E12</f>
        <v>50000</v>
      </c>
      <c r="F13" s="4">
        <f>B$3/3*D13+E13</f>
        <v>106600</v>
      </c>
      <c r="G13"/>
      <c r="H13" s="8"/>
      <c r="I13" s="8"/>
      <c r="J13" s="8"/>
      <c r="K13"/>
      <c r="L13" s="8"/>
      <c r="M13" s="8"/>
      <c r="N13"/>
      <c r="O13" s="7">
        <v>7</v>
      </c>
      <c r="P13" s="7">
        <v>761</v>
      </c>
      <c r="Q13"/>
    </row>
    <row r="14" spans="1:21" ht="16.5" x14ac:dyDescent="0.3">
      <c r="A14"/>
      <c r="B14" s="8">
        <v>8</v>
      </c>
      <c r="C14" s="18">
        <v>7</v>
      </c>
      <c r="D14" s="7">
        <f t="shared" si="0"/>
        <v>761</v>
      </c>
      <c r="E14" s="4">
        <f>B$3/3/5*3000</f>
        <v>60000</v>
      </c>
      <c r="F14" s="4">
        <f>B$3/3*D14+E14</f>
        <v>136100</v>
      </c>
      <c r="G14"/>
      <c r="H14" s="3">
        <v>4</v>
      </c>
      <c r="I14" s="7">
        <v>17630</v>
      </c>
      <c r="J14" s="4">
        <f t="shared" ref="J14:J28" si="1">I14*3</f>
        <v>52890</v>
      </c>
      <c r="K14"/>
      <c r="L14" s="7">
        <v>10000</v>
      </c>
      <c r="M14" s="4">
        <v>4000</v>
      </c>
      <c r="N14"/>
      <c r="O14" s="7">
        <v>8</v>
      </c>
      <c r="P14" s="7">
        <v>1023</v>
      </c>
      <c r="Q14"/>
    </row>
    <row r="15" spans="1:21" ht="16.5" x14ac:dyDescent="0.3">
      <c r="A15"/>
      <c r="B15" s="8">
        <v>9</v>
      </c>
      <c r="C15" s="18">
        <v>7</v>
      </c>
      <c r="D15" s="7">
        <f t="shared" si="0"/>
        <v>761</v>
      </c>
      <c r="E15" s="4">
        <f>B$3/3/5*3000</f>
        <v>60000</v>
      </c>
      <c r="F15" s="4">
        <f>B$3/3*D15+E15</f>
        <v>136100</v>
      </c>
      <c r="G15"/>
      <c r="H15" s="8"/>
      <c r="I15" s="8"/>
      <c r="J15" s="8"/>
      <c r="K15"/>
      <c r="L15" s="8"/>
      <c r="M15" s="8"/>
      <c r="N15"/>
      <c r="O15" s="38" t="s">
        <v>71</v>
      </c>
      <c r="P15" s="7">
        <v>1165</v>
      </c>
      <c r="Q15"/>
    </row>
    <row r="16" spans="1:21" ht="13.5" customHeight="1" x14ac:dyDescent="0.3">
      <c r="A16"/>
      <c r="B16" s="8">
        <v>10</v>
      </c>
      <c r="C16" s="18">
        <v>7</v>
      </c>
      <c r="D16" s="7">
        <f t="shared" si="0"/>
        <v>761</v>
      </c>
      <c r="E16" s="4">
        <f>B$3/3/5*3000</f>
        <v>60000</v>
      </c>
      <c r="F16" s="4">
        <f>B$3/3*D16+E16</f>
        <v>136100</v>
      </c>
      <c r="G16"/>
      <c r="H16" s="8"/>
      <c r="I16" s="8"/>
      <c r="J16" s="8"/>
      <c r="K16"/>
      <c r="L16" s="8"/>
      <c r="M16" s="4">
        <v>5000</v>
      </c>
      <c r="N16"/>
      <c r="O16"/>
      <c r="P16"/>
      <c r="Q16"/>
    </row>
    <row r="17" spans="1:17" ht="13.5" customHeight="1" x14ac:dyDescent="0.3">
      <c r="A17"/>
      <c r="B17" s="8">
        <v>11</v>
      </c>
      <c r="C17" s="18">
        <v>7</v>
      </c>
      <c r="D17" s="7">
        <f t="shared" si="0"/>
        <v>761</v>
      </c>
      <c r="E17" s="4">
        <f t="shared" ref="E17:E36" si="2">B$3/3/5*3000</f>
        <v>60000</v>
      </c>
      <c r="F17" s="4">
        <f>B$3/3*D17+E17</f>
        <v>136100</v>
      </c>
      <c r="G17"/>
      <c r="H17" s="8"/>
      <c r="I17" s="8"/>
      <c r="J17" s="8"/>
      <c r="K17"/>
      <c r="L17" s="8"/>
      <c r="M17" s="8"/>
      <c r="N17"/>
      <c r="O17"/>
      <c r="P17"/>
      <c r="Q17"/>
    </row>
    <row r="18" spans="1:17" ht="13.5" customHeight="1" x14ac:dyDescent="0.3">
      <c r="A18"/>
      <c r="B18" s="8">
        <v>12</v>
      </c>
      <c r="C18" s="19">
        <v>8</v>
      </c>
      <c r="D18" s="7">
        <f t="shared" si="0"/>
        <v>1023</v>
      </c>
      <c r="E18" s="4">
        <f t="shared" si="2"/>
        <v>60000</v>
      </c>
      <c r="F18" s="4">
        <f>B$3/3*D18+E18</f>
        <v>162300</v>
      </c>
      <c r="G18"/>
      <c r="H18" s="8"/>
      <c r="I18" s="8"/>
      <c r="J18" s="8"/>
      <c r="K18"/>
      <c r="L18" s="7">
        <v>10000</v>
      </c>
      <c r="M18" s="4">
        <v>6000</v>
      </c>
      <c r="N18"/>
      <c r="O18"/>
      <c r="P18"/>
      <c r="Q18"/>
    </row>
    <row r="19" spans="1:17" ht="13.5" customHeight="1" x14ac:dyDescent="0.3">
      <c r="A19"/>
      <c r="B19" s="8">
        <v>13</v>
      </c>
      <c r="C19" s="19">
        <v>8</v>
      </c>
      <c r="D19" s="7">
        <f t="shared" si="0"/>
        <v>1023</v>
      </c>
      <c r="E19" s="4">
        <f t="shared" si="2"/>
        <v>60000</v>
      </c>
      <c r="F19" s="4">
        <f>B$3/3*D19+E19</f>
        <v>162300</v>
      </c>
      <c r="G19"/>
      <c r="H19" s="8"/>
      <c r="I19" s="8"/>
      <c r="J19" s="8"/>
      <c r="K19"/>
      <c r="L19" s="8"/>
      <c r="M19" s="8"/>
      <c r="N19"/>
      <c r="O19"/>
      <c r="P19"/>
      <c r="Q19"/>
    </row>
    <row r="20" spans="1:17" ht="13.5" customHeight="1" x14ac:dyDescent="0.3">
      <c r="A20"/>
      <c r="B20" s="8">
        <v>14</v>
      </c>
      <c r="C20" s="19">
        <v>8</v>
      </c>
      <c r="D20" s="7">
        <f t="shared" si="0"/>
        <v>1023</v>
      </c>
      <c r="E20" s="4">
        <f t="shared" si="2"/>
        <v>60000</v>
      </c>
      <c r="F20" s="4">
        <f>B$3/3*D20+E20</f>
        <v>162300</v>
      </c>
      <c r="G20"/>
      <c r="H20" s="8"/>
      <c r="I20" s="8"/>
      <c r="J20" s="8"/>
      <c r="K20"/>
      <c r="L20" s="8"/>
      <c r="M20" s="4">
        <v>7000</v>
      </c>
      <c r="N20"/>
      <c r="O20"/>
      <c r="P20"/>
      <c r="Q20"/>
    </row>
    <row r="21" spans="1:17" ht="13.5" customHeight="1" x14ac:dyDescent="0.3">
      <c r="A21"/>
      <c r="B21" s="8">
        <v>15</v>
      </c>
      <c r="C21" s="19">
        <v>8</v>
      </c>
      <c r="D21" s="7">
        <f t="shared" si="0"/>
        <v>1023</v>
      </c>
      <c r="E21" s="4">
        <f t="shared" si="2"/>
        <v>60000</v>
      </c>
      <c r="F21" s="4">
        <f>B$3/3*D21+E21</f>
        <v>162300</v>
      </c>
      <c r="G21"/>
      <c r="H21" s="3">
        <v>5</v>
      </c>
      <c r="I21" s="7">
        <v>35260</v>
      </c>
      <c r="J21" s="4">
        <f t="shared" si="1"/>
        <v>105780</v>
      </c>
      <c r="K21"/>
      <c r="L21" s="7">
        <v>20000</v>
      </c>
      <c r="M21" s="8"/>
      <c r="N21"/>
      <c r="O21"/>
      <c r="P21"/>
      <c r="Q21"/>
    </row>
    <row r="22" spans="1:17" ht="16.5" x14ac:dyDescent="0.3">
      <c r="A22"/>
      <c r="B22" s="8">
        <v>16</v>
      </c>
      <c r="C22" s="19">
        <v>8</v>
      </c>
      <c r="D22" s="7">
        <f t="shared" si="0"/>
        <v>1023</v>
      </c>
      <c r="E22" s="4">
        <f t="shared" si="2"/>
        <v>60000</v>
      </c>
      <c r="F22" s="4">
        <f>B$3/3*D22+E22</f>
        <v>162300</v>
      </c>
      <c r="G22"/>
      <c r="H22" s="8"/>
      <c r="I22" s="8"/>
      <c r="J22" s="8"/>
      <c r="K22"/>
      <c r="L22" s="8"/>
      <c r="M22" s="4">
        <v>8000</v>
      </c>
      <c r="N22"/>
      <c r="O22"/>
      <c r="P22"/>
      <c r="Q22"/>
    </row>
    <row r="23" spans="1:17" ht="16.5" x14ac:dyDescent="0.3">
      <c r="A23"/>
      <c r="B23" s="8">
        <v>17</v>
      </c>
      <c r="C23" s="19">
        <v>8</v>
      </c>
      <c r="D23" s="7">
        <f t="shared" si="0"/>
        <v>1023</v>
      </c>
      <c r="E23" s="4">
        <f t="shared" si="2"/>
        <v>60000</v>
      </c>
      <c r="F23" s="4">
        <f>B$3/3*D23+E23</f>
        <v>162300</v>
      </c>
      <c r="G23"/>
      <c r="H23" s="8"/>
      <c r="I23" s="8"/>
      <c r="J23" s="8"/>
      <c r="K23"/>
      <c r="L23" s="8"/>
      <c r="M23" s="8"/>
      <c r="N23"/>
      <c r="O23"/>
      <c r="P23"/>
      <c r="Q23"/>
    </row>
    <row r="24" spans="1:17" ht="16.5" x14ac:dyDescent="0.3">
      <c r="A24"/>
      <c r="B24" s="8">
        <v>18</v>
      </c>
      <c r="C24" s="19">
        <v>8</v>
      </c>
      <c r="D24" s="7">
        <f t="shared" si="0"/>
        <v>1023</v>
      </c>
      <c r="E24" s="4">
        <f t="shared" si="2"/>
        <v>60000</v>
      </c>
      <c r="F24" s="4">
        <f>B$3/3*D24+E24</f>
        <v>162300</v>
      </c>
      <c r="G24"/>
      <c r="H24" s="8"/>
      <c r="I24" s="8"/>
      <c r="J24" s="8"/>
      <c r="K24"/>
      <c r="L24" s="8"/>
      <c r="M24" s="4">
        <v>9000</v>
      </c>
      <c r="N24"/>
      <c r="O24"/>
      <c r="P24"/>
      <c r="Q24"/>
    </row>
    <row r="25" spans="1:17" ht="16.5" x14ac:dyDescent="0.3">
      <c r="A25"/>
      <c r="B25" s="8">
        <v>19</v>
      </c>
      <c r="C25" s="19">
        <v>8</v>
      </c>
      <c r="D25" s="7">
        <f t="shared" si="0"/>
        <v>1023</v>
      </c>
      <c r="E25" s="4">
        <f t="shared" si="2"/>
        <v>60000</v>
      </c>
      <c r="F25" s="4">
        <f>B$3/3*D25+E25</f>
        <v>162300</v>
      </c>
      <c r="G25"/>
      <c r="H25" s="8"/>
      <c r="I25" s="8"/>
      <c r="J25" s="8"/>
      <c r="K25"/>
      <c r="L25" s="7">
        <v>20000</v>
      </c>
      <c r="M25" s="8"/>
      <c r="N25"/>
      <c r="O25"/>
      <c r="P25"/>
      <c r="Q25"/>
    </row>
    <row r="26" spans="1:17" ht="16.5" x14ac:dyDescent="0.3">
      <c r="A26"/>
      <c r="B26" s="8">
        <v>20</v>
      </c>
      <c r="C26" s="19">
        <v>8</v>
      </c>
      <c r="D26" s="7">
        <f t="shared" si="0"/>
        <v>1023</v>
      </c>
      <c r="E26" s="4">
        <f t="shared" si="2"/>
        <v>60000</v>
      </c>
      <c r="F26" s="4">
        <f>B$3/3*D26+E26</f>
        <v>162300</v>
      </c>
      <c r="G26"/>
      <c r="H26" s="8"/>
      <c r="I26" s="8"/>
      <c r="J26" s="8"/>
      <c r="K26"/>
      <c r="L26" s="8"/>
      <c r="M26" s="4">
        <v>10000</v>
      </c>
      <c r="N26"/>
      <c r="O26"/>
      <c r="P26"/>
      <c r="Q26"/>
    </row>
    <row r="27" spans="1:17" ht="16.5" x14ac:dyDescent="0.3">
      <c r="A27"/>
      <c r="B27" s="8">
        <v>21</v>
      </c>
      <c r="C27" s="19">
        <v>8</v>
      </c>
      <c r="D27" s="7">
        <f t="shared" si="0"/>
        <v>1023</v>
      </c>
      <c r="E27" s="4">
        <f t="shared" si="2"/>
        <v>60000</v>
      </c>
      <c r="F27" s="4">
        <f>B$3/3*D27+E27</f>
        <v>162300</v>
      </c>
      <c r="G27"/>
      <c r="H27" s="8"/>
      <c r="I27" s="8"/>
      <c r="J27" s="8"/>
      <c r="K27"/>
      <c r="L27" s="8"/>
      <c r="M27" s="8"/>
      <c r="N27"/>
      <c r="O27"/>
      <c r="P27"/>
      <c r="Q27"/>
    </row>
    <row r="28" spans="1:17" ht="16.5" x14ac:dyDescent="0.3">
      <c r="A28"/>
      <c r="B28" s="8">
        <v>22</v>
      </c>
      <c r="C28" s="19">
        <v>8</v>
      </c>
      <c r="D28" s="7">
        <f t="shared" si="0"/>
        <v>1023</v>
      </c>
      <c r="E28" s="4">
        <f t="shared" si="2"/>
        <v>60000</v>
      </c>
      <c r="F28" s="4">
        <f>B$3/3*D28+E28</f>
        <v>162300</v>
      </c>
      <c r="G28"/>
      <c r="H28" s="3">
        <v>6</v>
      </c>
      <c r="I28" s="7">
        <v>70520</v>
      </c>
      <c r="J28" s="4">
        <f t="shared" si="1"/>
        <v>211560</v>
      </c>
      <c r="K28"/>
      <c r="L28" s="7">
        <v>30000</v>
      </c>
      <c r="M28" s="4">
        <v>11000</v>
      </c>
      <c r="N28"/>
      <c r="O28"/>
      <c r="P28"/>
      <c r="Q28"/>
    </row>
    <row r="29" spans="1:17" ht="16.5" x14ac:dyDescent="0.3">
      <c r="A29"/>
      <c r="B29" s="8">
        <v>23</v>
      </c>
      <c r="C29" s="19">
        <v>8</v>
      </c>
      <c r="D29" s="7">
        <f t="shared" si="0"/>
        <v>1023</v>
      </c>
      <c r="E29" s="4">
        <f t="shared" si="2"/>
        <v>60000</v>
      </c>
      <c r="F29" s="4">
        <f>B$3/3*D29+E29</f>
        <v>162300</v>
      </c>
      <c r="G29"/>
      <c r="H29" s="8"/>
      <c r="I29" s="8"/>
      <c r="J29" s="8"/>
      <c r="K29"/>
      <c r="L29" s="8"/>
      <c r="M29" s="8"/>
      <c r="N29"/>
      <c r="O29"/>
      <c r="P29"/>
      <c r="Q29"/>
    </row>
    <row r="30" spans="1:17" ht="16.5" x14ac:dyDescent="0.3">
      <c r="A30"/>
      <c r="B30" s="8">
        <v>24</v>
      </c>
      <c r="C30" s="19">
        <v>8</v>
      </c>
      <c r="D30" s="7">
        <f t="shared" si="0"/>
        <v>1023</v>
      </c>
      <c r="E30" s="4">
        <f t="shared" si="2"/>
        <v>60000</v>
      </c>
      <c r="F30" s="4">
        <f>B$3/3*D30+E30</f>
        <v>162300</v>
      </c>
      <c r="G30"/>
      <c r="H30" s="8"/>
      <c r="I30" s="8"/>
      <c r="J30" s="8"/>
      <c r="K30"/>
      <c r="L30" s="8"/>
      <c r="M30" s="4">
        <v>12000</v>
      </c>
      <c r="N30"/>
      <c r="O30"/>
      <c r="P30"/>
      <c r="Q30"/>
    </row>
    <row r="31" spans="1:17" ht="16.5" x14ac:dyDescent="0.3">
      <c r="A31"/>
      <c r="B31" s="8">
        <v>25</v>
      </c>
      <c r="C31" s="19">
        <v>8</v>
      </c>
      <c r="D31" s="7">
        <f t="shared" si="0"/>
        <v>1023</v>
      </c>
      <c r="E31" s="4">
        <f t="shared" si="2"/>
        <v>60000</v>
      </c>
      <c r="F31" s="4">
        <f>B$3/3*D31+E31</f>
        <v>162300</v>
      </c>
      <c r="G31"/>
      <c r="H31" s="8"/>
      <c r="I31" s="8"/>
      <c r="J31" s="8"/>
      <c r="K31"/>
      <c r="L31" s="8"/>
      <c r="M31" s="8"/>
      <c r="N31"/>
      <c r="O31"/>
      <c r="P31"/>
      <c r="Q31"/>
    </row>
    <row r="32" spans="1:17" ht="16.5" x14ac:dyDescent="0.3">
      <c r="A32"/>
      <c r="B32" s="8">
        <v>26</v>
      </c>
      <c r="C32" s="19">
        <v>8</v>
      </c>
      <c r="D32" s="7">
        <f t="shared" si="0"/>
        <v>1023</v>
      </c>
      <c r="E32" s="4">
        <f t="shared" si="2"/>
        <v>60000</v>
      </c>
      <c r="F32" s="4">
        <f>B$3/3*D32+E32</f>
        <v>162300</v>
      </c>
      <c r="G32"/>
      <c r="H32" s="8"/>
      <c r="I32" s="8"/>
      <c r="J32" s="8"/>
      <c r="K32"/>
      <c r="L32" s="7">
        <v>30000</v>
      </c>
      <c r="M32" s="4">
        <v>13000</v>
      </c>
      <c r="N32"/>
      <c r="O32"/>
      <c r="P32"/>
      <c r="Q32"/>
    </row>
    <row r="33" spans="1:17" ht="16.5" x14ac:dyDescent="0.3">
      <c r="A33"/>
      <c r="B33" s="8">
        <v>27</v>
      </c>
      <c r="C33" s="19">
        <v>8</v>
      </c>
      <c r="D33" s="7">
        <f t="shared" si="0"/>
        <v>1023</v>
      </c>
      <c r="E33" s="4">
        <f t="shared" si="2"/>
        <v>60000</v>
      </c>
      <c r="F33" s="4">
        <f>B$3/3*D33+E33</f>
        <v>162300</v>
      </c>
      <c r="G33"/>
      <c r="H33" s="8"/>
      <c r="I33" s="8"/>
      <c r="J33" s="8"/>
      <c r="K33"/>
      <c r="L33" s="8"/>
      <c r="M33" s="8"/>
      <c r="N33"/>
      <c r="O33"/>
      <c r="P33"/>
      <c r="Q33"/>
    </row>
    <row r="34" spans="1:17" ht="16.5" x14ac:dyDescent="0.3">
      <c r="A34"/>
      <c r="B34" s="8">
        <v>28</v>
      </c>
      <c r="C34" s="19">
        <v>8</v>
      </c>
      <c r="D34" s="7">
        <f t="shared" si="0"/>
        <v>1023</v>
      </c>
      <c r="E34" s="4">
        <f t="shared" si="2"/>
        <v>60000</v>
      </c>
      <c r="F34" s="4">
        <f>B$3/3*D34+E34</f>
        <v>162300</v>
      </c>
      <c r="G34"/>
      <c r="H34" s="8"/>
      <c r="I34" s="8"/>
      <c r="J34" s="8"/>
      <c r="K34"/>
      <c r="L34" s="8"/>
      <c r="M34" s="4">
        <v>14000</v>
      </c>
      <c r="N34"/>
      <c r="O34"/>
      <c r="P34"/>
      <c r="Q34"/>
    </row>
    <row r="35" spans="1:17" ht="16.5" x14ac:dyDescent="0.3">
      <c r="A35"/>
      <c r="B35" s="8">
        <v>29</v>
      </c>
      <c r="C35" s="19">
        <v>8</v>
      </c>
      <c r="D35" s="7">
        <f t="shared" si="0"/>
        <v>1023</v>
      </c>
      <c r="E35" s="4">
        <f t="shared" si="2"/>
        <v>60000</v>
      </c>
      <c r="F35" s="4">
        <f>B$3/3*D35+E35</f>
        <v>162300</v>
      </c>
      <c r="G35"/>
      <c r="H35" s="8"/>
      <c r="I35" s="8"/>
      <c r="J35" s="8"/>
      <c r="K35"/>
      <c r="L35" s="7">
        <v>5000</v>
      </c>
      <c r="M35" s="8"/>
      <c r="N35"/>
      <c r="O35"/>
      <c r="P35"/>
      <c r="Q35"/>
    </row>
    <row r="36" spans="1:17" ht="16.5" x14ac:dyDescent="0.3">
      <c r="A36"/>
      <c r="B36" s="8">
        <v>30</v>
      </c>
      <c r="C36" s="19">
        <v>8</v>
      </c>
      <c r="D36" s="7">
        <f>P15</f>
        <v>1165</v>
      </c>
      <c r="E36" s="4">
        <f t="shared" si="2"/>
        <v>60000</v>
      </c>
      <c r="F36" s="4">
        <f>B$3/3*D36+E36</f>
        <v>176500</v>
      </c>
      <c r="G36"/>
      <c r="H36" s="8"/>
      <c r="I36" s="8"/>
      <c r="J36" s="8"/>
      <c r="K36"/>
      <c r="L36" s="8"/>
      <c r="M36" s="4">
        <v>15000</v>
      </c>
      <c r="N36"/>
      <c r="O36"/>
      <c r="P36"/>
      <c r="Q36"/>
    </row>
    <row r="37" spans="1:17" ht="16.5" x14ac:dyDescent="0.3">
      <c r="A37"/>
      <c r="B37"/>
      <c r="C37"/>
      <c r="D37"/>
      <c r="E37"/>
      <c r="F37" s="5">
        <f>SUM(F7:F36)</f>
        <v>4216793.333333334</v>
      </c>
      <c r="G37"/>
      <c r="H37"/>
      <c r="I37"/>
      <c r="J37" s="5">
        <f>SUM(J7:J36)</f>
        <v>385656</v>
      </c>
      <c r="K37"/>
      <c r="L37" s="5">
        <f>SUM(L7:L36)</f>
        <v>135000</v>
      </c>
      <c r="M37" s="5">
        <f>SUM(M7:M36)</f>
        <v>120000</v>
      </c>
      <c r="N37"/>
      <c r="O37"/>
      <c r="P37"/>
      <c r="Q37"/>
    </row>
    <row r="38" spans="1:17" ht="16.5" x14ac:dyDescent="0.3">
      <c r="A38"/>
      <c r="B38" s="2" t="s">
        <v>72</v>
      </c>
      <c r="C38"/>
      <c r="D38"/>
      <c r="E38" s="2" t="s">
        <v>73</v>
      </c>
      <c r="F38"/>
      <c r="G38"/>
      <c r="H38"/>
      <c r="I38"/>
      <c r="J38"/>
      <c r="K38"/>
      <c r="L38"/>
      <c r="M38"/>
      <c r="N38"/>
      <c r="O38"/>
      <c r="P38"/>
      <c r="Q38"/>
    </row>
    <row r="39" spans="1:17" ht="16.5" x14ac:dyDescent="0.3">
      <c r="A39"/>
      <c r="B39" s="9" t="s">
        <v>74</v>
      </c>
      <c r="C39" s="10">
        <v>534000</v>
      </c>
      <c r="D39"/>
      <c r="E39" s="9" t="s">
        <v>75</v>
      </c>
      <c r="F39" s="10">
        <v>325500</v>
      </c>
      <c r="G39"/>
      <c r="H39"/>
      <c r="I39"/>
      <c r="J39"/>
      <c r="K39"/>
      <c r="L39"/>
      <c r="M39"/>
      <c r="N39"/>
      <c r="O39"/>
      <c r="P39"/>
      <c r="Q39"/>
    </row>
    <row r="40" spans="1:17" ht="16.5" x14ac:dyDescent="0.3">
      <c r="A40"/>
      <c r="B40" s="9" t="s">
        <v>76</v>
      </c>
      <c r="C40" s="11">
        <v>2342500</v>
      </c>
      <c r="D40"/>
      <c r="E40" s="9" t="s">
        <v>77</v>
      </c>
      <c r="F40" s="11">
        <v>366400</v>
      </c>
      <c r="G40"/>
      <c r="H40"/>
      <c r="I40"/>
      <c r="J40"/>
      <c r="K40"/>
      <c r="L40"/>
      <c r="M40"/>
      <c r="N40"/>
      <c r="O40"/>
      <c r="P40"/>
      <c r="Q40"/>
    </row>
    <row r="41" spans="1:17" ht="16.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ht="16.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</sheetData>
  <mergeCells count="4">
    <mergeCell ref="E2:F2"/>
    <mergeCell ref="H2:I2"/>
    <mergeCell ref="E3:F3"/>
    <mergeCell ref="H3:I3"/>
  </mergeCells>
  <phoneticPr fontId="3" type="noConversion"/>
  <dataValidations count="1">
    <dataValidation type="list" allowBlank="1" showInputMessage="1" showErrorMessage="1" sqref="B3">
      <formula1>"100,200,300,400,463"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I33" sqref="I33"/>
    </sheetView>
  </sheetViews>
  <sheetFormatPr defaultRowHeight="13.5" x14ac:dyDescent="0.3"/>
  <cols>
    <col min="1" max="1" width="3.625" style="2" customWidth="1"/>
    <col min="2" max="2" width="28.625" style="2" customWidth="1"/>
    <col min="3" max="3" width="10.625" style="2" customWidth="1"/>
    <col min="4" max="4" width="3.625" style="2" customWidth="1"/>
    <col min="5" max="5" width="28.625" style="2" customWidth="1"/>
    <col min="6" max="6" width="10.625" style="2" customWidth="1"/>
    <col min="7" max="7" width="3.625" style="2" customWidth="1"/>
    <col min="8" max="8" width="28.625" style="2" customWidth="1"/>
    <col min="9" max="9" width="10.625" style="2" customWidth="1"/>
    <col min="10" max="10" width="3.625" style="2" customWidth="1"/>
    <col min="11" max="11" width="26" style="2" customWidth="1"/>
    <col min="12" max="12" width="9" style="2"/>
    <col min="13" max="13" width="16.25" style="2" bestFit="1" customWidth="1"/>
    <col min="14" max="16384" width="9" style="2"/>
  </cols>
  <sheetData>
    <row r="2" spans="2:12" x14ac:dyDescent="0.3">
      <c r="B2" s="20" t="s">
        <v>36</v>
      </c>
      <c r="E2" s="6" t="s">
        <v>26</v>
      </c>
      <c r="H2" s="6" t="s">
        <v>28</v>
      </c>
      <c r="K2" s="6" t="s">
        <v>27</v>
      </c>
    </row>
    <row r="3" spans="2:12" s="14" customFormat="1" ht="39.950000000000003" customHeight="1" x14ac:dyDescent="0.3">
      <c r="B3" s="22">
        <f>SUM(C7:C9,C16:C17,C23*2,F7:F8,F16*14,F19*2,I7*2,I17+I18)</f>
        <v>5760</v>
      </c>
      <c r="C3" s="2"/>
      <c r="E3" s="24">
        <f>SUM(C10:C12,C18:C19,C24,F9:F10,F17,F20,F22,I17+I18)</f>
        <v>12945</v>
      </c>
      <c r="F3" s="2"/>
      <c r="H3" s="17">
        <f>SUM(C8:C12,C18:C19,C25,F11,F18,F21,F23,I8,I16:I18)</f>
        <v>31125</v>
      </c>
      <c r="I3" s="2"/>
      <c r="K3" s="23">
        <f>SUM(C24,F9:F10,F17,F20,I8,)</f>
        <v>8440</v>
      </c>
    </row>
    <row r="5" spans="2:12" x14ac:dyDescent="0.3">
      <c r="B5" s="2" t="s">
        <v>1</v>
      </c>
      <c r="E5" s="2" t="s">
        <v>9</v>
      </c>
      <c r="H5" s="2" t="s">
        <v>23</v>
      </c>
      <c r="K5" s="2" t="s">
        <v>35</v>
      </c>
    </row>
    <row r="6" spans="2:12" x14ac:dyDescent="0.3">
      <c r="B6" s="6" t="s">
        <v>2</v>
      </c>
      <c r="C6" s="6" t="s">
        <v>3</v>
      </c>
      <c r="E6" s="6" t="s">
        <v>2</v>
      </c>
      <c r="F6" s="6" t="s">
        <v>3</v>
      </c>
      <c r="H6" s="6" t="s">
        <v>2</v>
      </c>
      <c r="I6" s="6" t="s">
        <v>3</v>
      </c>
      <c r="K6" s="20" t="s">
        <v>29</v>
      </c>
      <c r="L6" s="20" t="s">
        <v>30</v>
      </c>
    </row>
    <row r="7" spans="2:12" x14ac:dyDescent="0.3">
      <c r="B7" s="15" t="s">
        <v>37</v>
      </c>
      <c r="C7" s="27">
        <v>240</v>
      </c>
      <c r="E7" s="9" t="s">
        <v>47</v>
      </c>
      <c r="F7" s="27">
        <v>300</v>
      </c>
      <c r="H7" s="9" t="s">
        <v>24</v>
      </c>
      <c r="I7" s="16">
        <v>500</v>
      </c>
      <c r="K7" s="9" t="s">
        <v>32</v>
      </c>
      <c r="L7" s="21">
        <v>300</v>
      </c>
    </row>
    <row r="8" spans="2:12" ht="13.5" customHeight="1" x14ac:dyDescent="0.3">
      <c r="B8" s="15" t="s">
        <v>39</v>
      </c>
      <c r="C8" s="27">
        <v>240</v>
      </c>
      <c r="E8" s="9" t="s">
        <v>48</v>
      </c>
      <c r="F8" s="27">
        <v>280</v>
      </c>
      <c r="H8" s="9" t="s">
        <v>25</v>
      </c>
      <c r="I8" s="12">
        <f>I7*4</f>
        <v>2000</v>
      </c>
      <c r="K8" s="9" t="s">
        <v>31</v>
      </c>
      <c r="L8" s="21">
        <v>3000</v>
      </c>
    </row>
    <row r="9" spans="2:12" ht="13.5" customHeight="1" x14ac:dyDescent="0.3">
      <c r="B9" s="15" t="s">
        <v>41</v>
      </c>
      <c r="C9" s="27">
        <v>50</v>
      </c>
      <c r="E9" s="9" t="s">
        <v>10</v>
      </c>
      <c r="F9" s="12">
        <v>1300</v>
      </c>
      <c r="K9" s="9" t="s">
        <v>33</v>
      </c>
      <c r="L9" s="21">
        <v>270</v>
      </c>
    </row>
    <row r="10" spans="2:12" ht="13.5" customHeight="1" x14ac:dyDescent="0.3">
      <c r="B10" s="15" t="s">
        <v>38</v>
      </c>
      <c r="C10" s="25">
        <v>240</v>
      </c>
      <c r="E10" s="9" t="s">
        <v>49</v>
      </c>
      <c r="F10" s="12">
        <v>1360</v>
      </c>
      <c r="K10" s="9" t="s">
        <v>34</v>
      </c>
      <c r="L10" s="21">
        <v>2700</v>
      </c>
    </row>
    <row r="11" spans="2:12" ht="13.5" customHeight="1" x14ac:dyDescent="0.3">
      <c r="B11" s="15" t="s">
        <v>40</v>
      </c>
      <c r="C11" s="25">
        <v>400</v>
      </c>
      <c r="E11" s="9" t="s">
        <v>11</v>
      </c>
      <c r="F11" s="11">
        <f>SUM(F9:F10)*3</f>
        <v>7980</v>
      </c>
    </row>
    <row r="12" spans="2:12" ht="13.5" customHeight="1" x14ac:dyDescent="0.3">
      <c r="B12" s="15" t="s">
        <v>42</v>
      </c>
      <c r="C12" s="25">
        <v>50</v>
      </c>
    </row>
    <row r="13" spans="2:12" ht="13.5" customHeight="1" x14ac:dyDescent="0.3"/>
    <row r="14" spans="2:12" ht="13.5" customHeight="1" x14ac:dyDescent="0.3">
      <c r="B14" s="2" t="s">
        <v>4</v>
      </c>
      <c r="E14" s="2" t="s">
        <v>12</v>
      </c>
      <c r="H14" s="2" t="s">
        <v>22</v>
      </c>
    </row>
    <row r="15" spans="2:12" ht="13.5" customHeight="1" x14ac:dyDescent="0.3">
      <c r="B15" s="6" t="s">
        <v>2</v>
      </c>
      <c r="C15" s="6" t="s">
        <v>3</v>
      </c>
      <c r="E15" s="6" t="s">
        <v>2</v>
      </c>
      <c r="F15" s="6" t="s">
        <v>3</v>
      </c>
      <c r="H15" s="6" t="s">
        <v>2</v>
      </c>
      <c r="I15" s="6" t="s">
        <v>3</v>
      </c>
    </row>
    <row r="16" spans="2:12" ht="13.5" customHeight="1" x14ac:dyDescent="0.3">
      <c r="B16" s="15" t="s">
        <v>43</v>
      </c>
      <c r="C16" s="27">
        <v>375</v>
      </c>
      <c r="E16" s="9" t="s">
        <v>13</v>
      </c>
      <c r="F16" s="16">
        <v>30</v>
      </c>
      <c r="H16" s="9" t="s">
        <v>21</v>
      </c>
      <c r="I16" s="11">
        <v>350</v>
      </c>
    </row>
    <row r="17" spans="2:9" ht="13.5" customHeight="1" x14ac:dyDescent="0.3">
      <c r="B17" s="15" t="s">
        <v>44</v>
      </c>
      <c r="C17" s="27">
        <v>375</v>
      </c>
      <c r="E17" s="9" t="s">
        <v>14</v>
      </c>
      <c r="F17" s="12">
        <f>F16*30</f>
        <v>900</v>
      </c>
      <c r="H17" s="9" t="s">
        <v>50</v>
      </c>
      <c r="I17" s="26">
        <v>360</v>
      </c>
    </row>
    <row r="18" spans="2:9" x14ac:dyDescent="0.3">
      <c r="B18" s="15" t="s">
        <v>45</v>
      </c>
      <c r="C18" s="25">
        <v>900</v>
      </c>
      <c r="E18" s="9" t="s">
        <v>15</v>
      </c>
      <c r="F18" s="11">
        <f>F16*90</f>
        <v>2700</v>
      </c>
      <c r="H18" s="9" t="s">
        <v>51</v>
      </c>
      <c r="I18" s="26">
        <v>680</v>
      </c>
    </row>
    <row r="19" spans="2:9" x14ac:dyDescent="0.3">
      <c r="B19" s="15" t="s">
        <v>46</v>
      </c>
      <c r="C19" s="25">
        <v>900</v>
      </c>
      <c r="E19" s="9" t="s">
        <v>16</v>
      </c>
      <c r="F19" s="16">
        <v>300</v>
      </c>
    </row>
    <row r="20" spans="2:9" x14ac:dyDescent="0.3">
      <c r="E20" s="9" t="s">
        <v>17</v>
      </c>
      <c r="F20" s="12">
        <f>F19*4</f>
        <v>1200</v>
      </c>
    </row>
    <row r="21" spans="2:9" ht="13.5" customHeight="1" x14ac:dyDescent="0.3">
      <c r="B21" s="2" t="s">
        <v>5</v>
      </c>
      <c r="E21" s="9" t="s">
        <v>18</v>
      </c>
      <c r="F21" s="11">
        <f>F19*12</f>
        <v>3600</v>
      </c>
    </row>
    <row r="22" spans="2:9" ht="13.5" customHeight="1" x14ac:dyDescent="0.3">
      <c r="B22" s="6" t="s">
        <v>2</v>
      </c>
      <c r="C22" s="6" t="s">
        <v>3</v>
      </c>
      <c r="E22" s="9" t="s">
        <v>19</v>
      </c>
      <c r="F22" s="12">
        <v>2975</v>
      </c>
    </row>
    <row r="23" spans="2:9" ht="13.5" customHeight="1" x14ac:dyDescent="0.3">
      <c r="B23" s="9" t="s">
        <v>6</v>
      </c>
      <c r="C23" s="16">
        <v>420</v>
      </c>
      <c r="E23" s="9" t="s">
        <v>20</v>
      </c>
      <c r="F23" s="11">
        <v>5635</v>
      </c>
    </row>
    <row r="24" spans="2:9" ht="13.5" customHeight="1" x14ac:dyDescent="0.3">
      <c r="B24" s="9" t="s">
        <v>7</v>
      </c>
      <c r="C24" s="12">
        <f>C23*4</f>
        <v>1680</v>
      </c>
    </row>
    <row r="25" spans="2:9" ht="13.5" customHeight="1" x14ac:dyDescent="0.3">
      <c r="B25" s="9" t="s">
        <v>8</v>
      </c>
      <c r="C25" s="11">
        <f>C23*12</f>
        <v>5040</v>
      </c>
    </row>
    <row r="26" spans="2:9" ht="13.5" customHeight="1" x14ac:dyDescent="0.3"/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골드획득</vt:lpstr>
      <vt:lpstr>잼 획득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2016-09-08T08:37:24Z</dcterms:created>
  <dcterms:modified xsi:type="dcterms:W3CDTF">2017-02-12T08:14:00Z</dcterms:modified>
</cp:coreProperties>
</file>